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OA-DGE-2024" sheetId="1" r:id="rId1"/>
  </sheets>
  <definedNames>
    <definedName name="_xlnm.Print_Area" localSheetId="0">'POA-DGE-2024'!$A$1:$AQ$199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6" i="1" l="1"/>
  <c r="P194" i="1"/>
  <c r="P193" i="1"/>
  <c r="P187" i="1"/>
  <c r="P181" i="1"/>
  <c r="P175" i="1"/>
  <c r="P171" i="1"/>
  <c r="P168" i="1"/>
  <c r="P164" i="1"/>
  <c r="P162" i="1"/>
  <c r="P160" i="1"/>
  <c r="P151" i="1" s="1"/>
  <c r="P150" i="1" s="1"/>
  <c r="P148" i="1"/>
  <c r="P138" i="1" s="1"/>
  <c r="P144" i="1"/>
  <c r="P136" i="1"/>
  <c r="P134" i="1"/>
  <c r="P124" i="1"/>
  <c r="P119" i="1"/>
  <c r="P118" i="1" s="1"/>
  <c r="P113" i="1"/>
  <c r="P111" i="1"/>
  <c r="P110" i="1" s="1"/>
  <c r="P109" i="1"/>
  <c r="P107" i="1"/>
  <c r="P106" i="1"/>
  <c r="P102" i="1"/>
  <c r="P99" i="1" s="1"/>
  <c r="P90" i="1"/>
  <c r="P89" i="1"/>
  <c r="P88" i="1"/>
  <c r="P85" i="1"/>
  <c r="P67" i="1"/>
  <c r="P65" i="1"/>
  <c r="P64" i="1"/>
  <c r="P60" i="1"/>
  <c r="P49" i="1"/>
  <c r="C46" i="1"/>
  <c r="P45" i="1"/>
  <c r="P39" i="1"/>
  <c r="O37" i="1"/>
  <c r="N37" i="1"/>
  <c r="M37" i="1"/>
  <c r="L37" i="1"/>
  <c r="K37" i="1"/>
  <c r="J37" i="1"/>
  <c r="P31" i="1"/>
  <c r="P114" i="1" s="1"/>
  <c r="P14" i="1"/>
  <c r="P180" i="1" l="1"/>
  <c r="P179" i="1" s="1"/>
  <c r="P192" i="1"/>
  <c r="P115" i="1" s="1"/>
  <c r="P116" i="1" s="1"/>
  <c r="P198" i="1"/>
  <c r="P87" i="1"/>
  <c r="P128" i="1"/>
  <c r="P199" i="1" l="1"/>
</calcChain>
</file>

<file path=xl/comments1.xml><?xml version="1.0" encoding="utf-8"?>
<comments xmlns="http://schemas.openxmlformats.org/spreadsheetml/2006/main">
  <authors>
    <author>Emiliano Burgos - Planifiacion</author>
  </authors>
  <commentList>
    <comment ref="P76" authorId="0" shapeId="0">
      <text>
        <r>
          <rPr>
            <b/>
            <sz val="9"/>
            <color indexed="81"/>
            <rFont val="Tahoma"/>
            <family val="2"/>
          </rPr>
          <t>Emiliano Burgos - Planifiacion:</t>
        </r>
        <r>
          <rPr>
            <sz val="9"/>
            <color indexed="81"/>
            <rFont val="Tahoma"/>
            <family val="2"/>
          </rPr>
          <t xml:space="preserve">
Cta.:2.2.8.7.04 - Servicios de Capacitación, Ver Libro, Pres, 2020.</t>
        </r>
      </text>
    </comment>
  </commentList>
</comments>
</file>

<file path=xl/sharedStrings.xml><?xml version="1.0" encoding="utf-8"?>
<sst xmlns="http://schemas.openxmlformats.org/spreadsheetml/2006/main" count="344" uniqueCount="300">
  <si>
    <t>Ministerio de Trabajo</t>
  </si>
  <si>
    <r>
      <t xml:space="preserve">Programa  Presupuestario 021: </t>
    </r>
    <r>
      <rPr>
        <sz val="12"/>
        <color theme="1"/>
        <rFont val="Century Gothic"/>
        <family val="2"/>
      </rPr>
      <t>Inserción Laboral inclusiva en el sector formal Privado</t>
    </r>
  </si>
  <si>
    <t>Plan Operativo Anual  2024</t>
  </si>
  <si>
    <t>Dirección General de Empleo</t>
  </si>
  <si>
    <t>Area Estrategica: Fomento de Empleo Digno</t>
  </si>
  <si>
    <r>
      <t xml:space="preserve">Objetivo Estratégico 1: </t>
    </r>
    <r>
      <rPr>
        <sz val="12"/>
        <color theme="1"/>
        <rFont val="Century Gothic"/>
        <family val="2"/>
      </rPr>
      <t>Impulsar la política nacional de empleo como centro de las políticas públicas en consenso con los actores socio-laborales.</t>
    </r>
  </si>
  <si>
    <r>
      <t>Objetivo Estratégico 2:</t>
    </r>
    <r>
      <rPr>
        <sz val="12"/>
        <color theme="1"/>
        <rFont val="Century Gothic"/>
        <family val="2"/>
      </rPr>
      <t xml:space="preserve"> Facilitar la inserción laboral a través de la promoción de los servicios públicos de empleo integrados.</t>
    </r>
  </si>
  <si>
    <t>Resultado 1 : Aumentada la inserción laboral inclusiva en el sector formal bajo la coordinación del MT</t>
  </si>
  <si>
    <t>Resultado 2: Mejorada la empleabilidad de la oferta de trabajo adecuada a la demanda de trabajo en coordinación con el INFOTEP</t>
  </si>
  <si>
    <t>Resultados/Productos/Actividades</t>
  </si>
  <si>
    <t>INDICADORES</t>
  </si>
  <si>
    <t>METAS</t>
  </si>
  <si>
    <t>1er Trimestre</t>
  </si>
  <si>
    <t>2do Trimestre</t>
  </si>
  <si>
    <t>3er Trimestre</t>
  </si>
  <si>
    <t>4to Trimestre</t>
  </si>
  <si>
    <t>Presupuesto RD$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</si>
  <si>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</si>
  <si>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</si>
  <si>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</si>
  <si>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</si>
  <si>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</si>
  <si>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</si>
  <si>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</si>
  <si>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</si>
  <si>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</si>
  <si>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</si>
  <si>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</si>
  <si>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</si>
  <si>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F-100</t>
  </si>
  <si>
    <t>Responsable</t>
  </si>
  <si>
    <t>P.1. Comisión Nacional de Empleo  reactivada y funcionando.</t>
  </si>
  <si>
    <t>No. Estrategias basadas en recomendaciones CNE elaboradas en año n</t>
  </si>
  <si>
    <t>4 Estrategias</t>
  </si>
  <si>
    <t>DGE/CAPACITACIÓN/SENAE/OMLAD/AECID/UE</t>
  </si>
  <si>
    <t>A.1.1. Reuniones de presentación y socialización de lineamientos de políticas públicas de empleo</t>
  </si>
  <si>
    <t>No. de reuniones realizadas en año n</t>
  </si>
  <si>
    <t>4 Estrategas</t>
  </si>
  <si>
    <t>P.2. Plan Nacional de Empleo implementado en consenso con los actores socio-laborales</t>
  </si>
  <si>
    <t>No. Políticas territoriales y sectoriales de empleo consensuados en año n</t>
  </si>
  <si>
    <t>Un cómitex</t>
  </si>
  <si>
    <t>DGE/CAPACITACIÓN/SENAE/OMLAD</t>
  </si>
  <si>
    <t>A.2.1. Creación del Comité interinstitucional para la implementación y seguimiento del Plan Nacional de Empleo</t>
  </si>
  <si>
    <t>No. Comité creado y operando en año n</t>
  </si>
  <si>
    <t>1 Comité</t>
  </si>
  <si>
    <t>A.2.2. Reuniones interinstitucionales de seguimiento a la ejecución del Plan</t>
  </si>
  <si>
    <t>5 Reuniones</t>
  </si>
  <si>
    <t>A.2.3. Jornadas informativas de actores territoriales en torno al PNE</t>
  </si>
  <si>
    <t>No. de jornadas realizadas en año n</t>
  </si>
  <si>
    <t>3 Jornadas</t>
  </si>
  <si>
    <t>A.2.4. Contratación de Coordinador para la Ejecución del PLANE</t>
  </si>
  <si>
    <t>No. de personal contratado en año n</t>
  </si>
  <si>
    <t>1Coordinador</t>
  </si>
  <si>
    <t>A.2.5. Monitoreo y seguimiento del Plan Nacional de Empleo</t>
  </si>
  <si>
    <t>No.  de reuniones se seguimiento efectuadas en añon</t>
  </si>
  <si>
    <t>2 Reuniones</t>
  </si>
  <si>
    <t>A.2.7. Apoyo a la operatividad de Convenios Firmados, Mesas Interinstitucionales de Cuidados y otras para el fomento del empleo digno</t>
  </si>
  <si>
    <t>No. de convenios/espacios apoyados en año n</t>
  </si>
  <si>
    <t>3 Convenios</t>
  </si>
  <si>
    <t>P.3. Informaciones del mercado laboral integradas bajo rectoría del MT</t>
  </si>
  <si>
    <t>No. de instituciones del mercado laboral compartiendo información socio-laboral a travès del Sistema Integrado de Información Laboral (SIIL), en año n</t>
  </si>
  <si>
    <t>4 Instituciones</t>
  </si>
  <si>
    <t>DGE/OMLAD</t>
  </si>
  <si>
    <t>A.3.1. Desarrollo del Sistema de Información del Mercado Laboral</t>
  </si>
  <si>
    <t>No.de instituciones integradas al Sistema Integrado de Informaciòn Laboral (SIIL) en año n</t>
  </si>
  <si>
    <t>1 SIIL</t>
  </si>
  <si>
    <t>A.3.2.Encuentros de socialización de productos del Sistema de Información del Mercado Laboral</t>
  </si>
  <si>
    <t>No. de encuentros realizados en año n</t>
  </si>
  <si>
    <t>6 Encuentros</t>
  </si>
  <si>
    <t>A.3.3.Ministerio de Trabajo integrado en el proyecto  Marco Nacional de Cualificaciones</t>
  </si>
  <si>
    <t>MT integrado en el MCNC en año n</t>
  </si>
  <si>
    <t>1 Integración</t>
  </si>
  <si>
    <t>A.3.4. Elaboración del informes avances PROETP II y Actividades de avances en la Implementación del MNC-RD</t>
  </si>
  <si>
    <t>No.de Informe elaborados en año n</t>
  </si>
  <si>
    <t>8 Informes</t>
  </si>
  <si>
    <t>A.3.5. Reuniones de trabajo Comité Técnico y Unidad Operativa del MNC</t>
  </si>
  <si>
    <t>No. de actividades desarrolladas en año n</t>
  </si>
  <si>
    <t>A.3.6. Apoyo al diseño e implementación de un sistema de la calidad de las cualificaciones de los distintos niveles del Marco Nacional de Cualificaciones (MNC)</t>
  </si>
  <si>
    <t>No. de Reportes realizado del sistema de calidad en año n</t>
  </si>
  <si>
    <t>1 Reporte</t>
  </si>
  <si>
    <t>A.3.7. Colaborar en la Planificación de las ofertas de educación y formación para dar respuesta a las necesidades de cualificación</t>
  </si>
  <si>
    <t>No. de levantamiento y reporte realizado en año n</t>
  </si>
  <si>
    <t>A.3.8. Apoyo elaboración de perfiles Profesionales por familia profesional (sectorial )</t>
  </si>
  <si>
    <t>No. de bases de datos procesadas en año n</t>
  </si>
  <si>
    <t>2 base de datos</t>
  </si>
  <si>
    <r>
      <t xml:space="preserve">A.3.9. Poner a disposición de estudiantes, familias y sociedad en general servicios de información y orientación académica y laboral para el asesoramiento de los ciudadanos en relación con las posibilidades de educación, formación, empleo y reconocimiento de competencias
</t>
    </r>
    <r>
      <rPr>
        <sz val="11"/>
        <color rgb="FF0070C0"/>
        <rFont val="Century Gothic"/>
        <family val="2"/>
      </rPr>
      <t>Disponer de servicios de información y  orientación académica y laboral</t>
    </r>
  </si>
  <si>
    <t>No. de Reportes sobre los servicios de información y orientación acadèmica y laboral, en año n.</t>
  </si>
  <si>
    <t>12 Reportes</t>
  </si>
  <si>
    <t>P.4. Actores sociolaborales disponen de investigaciones del Mercado Laboral con prospección del empleo</t>
  </si>
  <si>
    <t>No. De  Estudios del  Mercado Laboral realizado</t>
  </si>
  <si>
    <t>A.4.1. Realización de estudios del mercado laboral dominicano</t>
  </si>
  <si>
    <t>No. De estudios realizados en año n</t>
  </si>
  <si>
    <t>A.4.2. Elaboración de Panorama Laboral</t>
  </si>
  <si>
    <t>No. De panoramas laborales elaborados, en año n.</t>
  </si>
  <si>
    <t>A.4.3. Elaboración de Boletín Estadìstico Laboral del Ministerio de Trabajo</t>
  </si>
  <si>
    <t>no. De boletines elaborados, en año n.</t>
  </si>
  <si>
    <t>A.4.4. Reuniones de seguimiento y socialización de boletín, estudios y panorama laboral</t>
  </si>
  <si>
    <t>No. De reuniones realizadas, en año n.</t>
  </si>
  <si>
    <t>A.4.5. Presentación de resultados de estudios del mercado laboral</t>
  </si>
  <si>
    <t>No. De actividades realizadas, en año n.</t>
  </si>
  <si>
    <t>A.4.6. Publicación de boletín, estudios y panoramas laborales</t>
  </si>
  <si>
    <t>No. De ejemplares publicados, en año n.</t>
  </si>
  <si>
    <t>P.5. Demandantes de empleo con intermediación de empleo moderna, integrada y de proximidad al ciudadano</t>
  </si>
  <si>
    <t>Buscadores de empleo atendidos</t>
  </si>
  <si>
    <t>DGE/SENAE</t>
  </si>
  <si>
    <t>A.5.1. Servicio Nacional de Empleo Promovido en todo el país</t>
  </si>
  <si>
    <t>No. De Buscadores de empleo registrados, en año n.</t>
  </si>
  <si>
    <t>A.5.1.1. Realización de Jornadas de Empleo a nivel nacional</t>
  </si>
  <si>
    <t>No. De jornadas de empleo realizadas, en año n.</t>
  </si>
  <si>
    <t>A.5.1.2. Realización de ferias de empleo a nivel nacional</t>
  </si>
  <si>
    <t>No. De ferias realizadas, en año n.</t>
  </si>
  <si>
    <t>A.5.1.3. Producción de materiales promocionales de empleo.</t>
  </si>
  <si>
    <t>No. De materiales impresos, realizados en año n.</t>
  </si>
  <si>
    <t>A.5. 1.4. Operativos el SENAE en las provincias</t>
  </si>
  <si>
    <t>No. De operativos realizados, en año n.</t>
  </si>
  <si>
    <t>a.5.1.5.  Visitas de centros de apoyo a la discapacidad para promover el Servicio Nacional de Empleo</t>
  </si>
  <si>
    <t>No. De visitas realizadas, en año n.</t>
  </si>
  <si>
    <t>A.5.2. Servicio de Orientación Ocupacional ofrecido a nivel nacional en INFOTEP, centros educativos y politécnicos.</t>
  </si>
  <si>
    <t>No. De buscadores de empleo orientados, en año n.</t>
  </si>
  <si>
    <t>a.5.2.1. Actividades de Orientación Ocupacional a la población que busca empleo (Jóvenes, personas con discapacidad, centros de apoyo a la mujer, centros educativos, etc)</t>
  </si>
  <si>
    <t>No. De talleres realizados, en año n.</t>
  </si>
  <si>
    <t>a.5.2.2. Impresión de Manuales de técnicas para la búsqueda de empleo</t>
  </si>
  <si>
    <t>No. De manuales impresos realizado, en año n.</t>
  </si>
  <si>
    <t>A.5.4. Realización de encuentro de articulación de prestación de servicios de intermdiación de empleo.</t>
  </si>
  <si>
    <t>No. De encuentros realizados, en año n.</t>
  </si>
  <si>
    <t>A.5.6. Estrategia de integración y articulación con Agencias Privadas de Empleo con el SENAE implementada.</t>
  </si>
  <si>
    <t>No. De estrategia formuladas, en año n.</t>
  </si>
  <si>
    <t>A.5.6.1. Diagnóstico de participación de Agencias de Empleo en el mercado laboral</t>
  </si>
  <si>
    <t>No. De documentos elaborados, en año n.</t>
  </si>
  <si>
    <t>A.5.6.2. Diseño conceptual del Sistema Nacional de Regulación de Agencias de Empleo</t>
  </si>
  <si>
    <t>A.5.6.3. Desarrollo del Sistema Nacional de Regulación de Agencias de Empleo</t>
  </si>
  <si>
    <t>No. De sistemas implementados, en año n.</t>
  </si>
  <si>
    <t>A.5.6.4. Reuniones de socialización y presentación del Sistema.</t>
  </si>
  <si>
    <t>No. De reuniones realizadas en año n.</t>
  </si>
  <si>
    <t>A.5.6.5 Acto de lanzamiento</t>
  </si>
  <si>
    <t>No. De actos realizados, en año n.</t>
  </si>
  <si>
    <t>A.5.6.6. Realizar visitas de supervisión periódica</t>
  </si>
  <si>
    <t>No. de inspecciones realizadas, en año n.</t>
  </si>
  <si>
    <t>A.5.6.7. Promoción y afiliación de agencias de empleo.</t>
  </si>
  <si>
    <t>No. de agencias afiliadas en año n.</t>
  </si>
  <si>
    <t>A.5.6.8. Reuniones MT y agencias de empleo</t>
  </si>
  <si>
    <t>No. De reuniones asistidas en año n.</t>
  </si>
  <si>
    <t>A.5.6.9. Campaña de comunicación</t>
  </si>
  <si>
    <t>No. De campaña realizada, en año n.</t>
  </si>
  <si>
    <t>P.6. Programa de Empleabilidad Juvenil promovido e implementado con articulación sectorial y territorial</t>
  </si>
  <si>
    <t>Jóvenes de 18 a 35 años beneficiados por programa de Empleabilidad Juvenil (mujeres, hombres y personas con discapacidad).</t>
  </si>
  <si>
    <t xml:space="preserve">A.6.1. Acciones formativas en Empleabilidad Juvenil Modalidad de Capacitación Laboral (DCB+ CTV) y pasantía laboral </t>
  </si>
  <si>
    <t>No. De cursos impartidos para 350 jóvenes beneficiarios</t>
  </si>
  <si>
    <t>A.6.1.1. Contratación de cursos DCB+CTV+ Pasantía Laboral)</t>
  </si>
  <si>
    <t>No. De cursos contratados, en año n.</t>
  </si>
  <si>
    <t>A.6.1.2. Estipendio a estudiantes</t>
  </si>
  <si>
    <t>No. De jóvenes atendidos con estipendio, en año n.</t>
  </si>
  <si>
    <t>A.6.2. Entrenamiento para la Inserción Laboral de jóvenes de 18 a 35 años en la modalidad EIL</t>
  </si>
  <si>
    <t>No. De jóvenes insertados en entrenamientos, en año n.</t>
  </si>
  <si>
    <t>A.6.3. Formación de jóvenes emprendedores para PYMES</t>
  </si>
  <si>
    <t>No. De cursos impartidos, en año n.</t>
  </si>
  <si>
    <t xml:space="preserve">A.6.4. Visitas de supervisión funcionamiento del programa </t>
  </si>
  <si>
    <t>No. De empresas (COS) visitadas, en año n.</t>
  </si>
  <si>
    <t>Supervisiones de visitas (3 empresas x día)</t>
  </si>
  <si>
    <t>A.6.6. Adquisición de materiales promocionales y propaganda para los Programas</t>
  </si>
  <si>
    <t>No. De materiales adquiridos, en año n.</t>
  </si>
  <si>
    <t>A.6.7. Fortalecimiento de la Plataforma Virtual de Capacitación para el Empleo</t>
  </si>
  <si>
    <t>No. De actualizaciones realizadas en año n.</t>
  </si>
  <si>
    <t>A.6.7.1. Implementación de módulos formativos para Formalización de MIPYMES, Trabajo Decente  y Derechos Laborales para MIPYMES para Capacítate RD</t>
  </si>
  <si>
    <t>No. De módulos implementados, en año n.</t>
  </si>
  <si>
    <t>A.6.7.2. Contratación de personal para la gestión de la Plataforma RDCapacita (1- Coordinador de plataforma y 1- analista)</t>
  </si>
  <si>
    <t>No. De personal contratado, en año n.</t>
  </si>
  <si>
    <t>P.7. Programa de Empleos Temporales promovido e implementado con articulación sectorial y territorial</t>
  </si>
  <si>
    <t>Personas insertadas en empleos temporales (mujeres, hombres y personas con discapacidad)</t>
  </si>
  <si>
    <t>DGE/SENAE/DCPCEE</t>
  </si>
  <si>
    <t xml:space="preserve">A.7.1. Personas de 18 a 55 años insertadas en empleos temporales </t>
  </si>
  <si>
    <t>No. De personas insertadas en empleos temporales, en año n.</t>
  </si>
  <si>
    <t>A.7.1.1. Visitas de supervisión funcionamiento de programa</t>
  </si>
  <si>
    <t>No. De empresas supervisadas, en año n.</t>
  </si>
  <si>
    <t>empresas supervisadas (2 empresas x día)</t>
  </si>
  <si>
    <t>P.8. Grupos en condiciones de vulnerabilidad con formación laboral especializada</t>
  </si>
  <si>
    <t>No. De Jóvenes desempleados en condiciones de vulnerabilidad</t>
  </si>
  <si>
    <t xml:space="preserve">DCPCEE/ Escuela Taller
</t>
  </si>
  <si>
    <t>A.8.1. Registro de Estudiantes para Formación Ocupacional Especializada (Escuela Taller)</t>
  </si>
  <si>
    <t>No. de estudiantes matriculados en año n</t>
  </si>
  <si>
    <t>A.8.2. Capacitar jóvenes en oficios especializados para el empleo (Construcción, artesanía, Caríntería, electricidad, fontanería, herrería y forja, Proyectos Especiales) , entre otros</t>
  </si>
  <si>
    <t>No. de estudiantes formados en oficios especializados,en año n.</t>
  </si>
  <si>
    <t>A.8.2.1. Capacitar jóvenes en Construcción</t>
  </si>
  <si>
    <t>No. de estudiantes capacitados en construccion,en año n.</t>
  </si>
  <si>
    <t xml:space="preserve"> A.8.2.2. Capacitar jóvenes en Artesanía</t>
  </si>
  <si>
    <t>No. de estudiantes  capacitados en artesanía, en año n.</t>
  </si>
  <si>
    <t>A.8.2.3. Capacitar jóvenes en Carpintería</t>
  </si>
  <si>
    <t>No. de estudiantes capacitados en carpintería, en año n.</t>
  </si>
  <si>
    <t>A.8.2.4. Capacitar jóvenes en Electricidad</t>
  </si>
  <si>
    <t>No. de estudiantes capacitados en electricidad, en año n.</t>
  </si>
  <si>
    <t>A.8.2.5. Capacitar jóvenes en Fontanería</t>
  </si>
  <si>
    <t>No. de estudiantes capacitados en fontanería , en año n.</t>
  </si>
  <si>
    <t>A.8.2.6. Capacitar jóvenes en Herrería y Forja</t>
  </si>
  <si>
    <t>No. de estudiantes capacitados en herrería y forja, en año n.</t>
  </si>
  <si>
    <t>A.8.2.7. Capacitar jóvenes en Proyectos Especiales</t>
  </si>
  <si>
    <t>No. de estudiantes formados  en proyectos especiales, en año n.</t>
  </si>
  <si>
    <t>A.8.2.8. Viajes educativos a centros de artesania, dentro y fuera del D.N. y museos</t>
  </si>
  <si>
    <t>No. De viajes educativos realizados, en año n.</t>
  </si>
  <si>
    <t>A.8.2.9. Adquisición de materiales para los talleres</t>
  </si>
  <si>
    <t>A.8.3. Adecuar Escuela Taller</t>
  </si>
  <si>
    <t>Escuela Taller Adecuada</t>
  </si>
  <si>
    <t>A.8.3.1. Ampliar talleres de trabajos</t>
  </si>
  <si>
    <t>No. de Talleres adecuados para el trabajo, en año n.</t>
  </si>
  <si>
    <t>A.8.4. Apoyo a la inserción laboral de los jóvenes egresados de la ETSD</t>
  </si>
  <si>
    <t>No. Intermediación de empleo a jovenes egresados realizadas.</t>
  </si>
  <si>
    <t>A.8.4.1. Sensibilizar empresas para patrocinio empresarial de los talleres de la Escuela Taller</t>
  </si>
  <si>
    <t>No. de empresas sensibilizadas, en año n.</t>
  </si>
  <si>
    <t>A.8.4.2. Intermediar Empleo y Autoempleo  (Apoyar el emprendimiento y formación de micronegocios con equidad de género)</t>
  </si>
  <si>
    <t>No. de estudiantes formados, en año n.</t>
  </si>
  <si>
    <t>A.8.5. Fortalecimiento de las capacidades técnicas de la Escuela Taller</t>
  </si>
  <si>
    <t>No. De profesores formados en capacidades tecnicas,en año n</t>
  </si>
  <si>
    <t>A.8.5.1. Elaborar de los  Manuales Técnicos de los Talleres de la Escuela Taller para los participantes</t>
  </si>
  <si>
    <t>No. de manuales creados, en año n.</t>
  </si>
  <si>
    <t>A.8.5.2. Capacitar formadores de la Escuela Taller para mejorar estándares calidad de servicio</t>
  </si>
  <si>
    <t>No. de personal capacitado,en año n.</t>
  </si>
  <si>
    <t xml:space="preserve">A.8.5.3. Contratación de Auxiliares Escuela Taller. </t>
  </si>
  <si>
    <t>No. de Auxiliares contratados, en año n.</t>
  </si>
  <si>
    <t>A.8.6. Realizar graduación Escuela Taller Promoción 2016-2018.</t>
  </si>
  <si>
    <t>A.8.7. Realizar ferias artesanales</t>
  </si>
  <si>
    <t>No. de ferias artesanales  realizadas, en año n.</t>
  </si>
  <si>
    <t>P.9. Fortalecimiento de la Dirección General de Empleo a nivel nacional</t>
  </si>
  <si>
    <t>Intermediación de Empleo Fortalecida</t>
  </si>
  <si>
    <t>A.9.1.Contratación de personal para los programas de Empleo Temporal y Empleabilidad Juvenil</t>
  </si>
  <si>
    <t>No. De Personal contratado, en año n.</t>
  </si>
  <si>
    <t>A.9.2.Formación técnica del personal de la Dirección General de Empleo y sus áreas sustantivas</t>
  </si>
  <si>
    <t>No. De personal capacitados en diferentes formaciones, en año n.</t>
  </si>
  <si>
    <t>A.9.3. Adquisición de mobiliarios para la DGE y las OTEs</t>
  </si>
  <si>
    <t>No. Mobiliarios adquiridos, en año n.</t>
  </si>
  <si>
    <t xml:space="preserve">A.9.3.1. Adquisición de mobiliarios para la Escuela Taller  (2 escritorios y 3 sillas) </t>
  </si>
  <si>
    <t>No. De mobiliarios adquiridos, en año n.</t>
  </si>
  <si>
    <t xml:space="preserve">(2 escritorios y 3 sillas) </t>
  </si>
  <si>
    <t>A.9.3.2. Adquisición de mobiliarios para las Oficinas Territoriales de Empleo y capacitación ( (Escritorio, sillones, sillas, armario)</t>
  </si>
  <si>
    <t>88- (Escritorio, sillones, sillas, armario)</t>
  </si>
  <si>
    <t xml:space="preserve">A.9.3.3. Mobiliario para las OTEs a instalar </t>
  </si>
  <si>
    <t>99- (Escritorio, sillones, sillas, armario) un armario de 4 gavetas</t>
  </si>
  <si>
    <t>A.9.4. Adquisición de equipos informáticos y redes para la DGE y las OTEs</t>
  </si>
  <si>
    <t>Equipos, software y materiales de redes adquiridos</t>
  </si>
  <si>
    <t>A.9.4.1. Adquisición de equipos informáticos para la DGE y las Oficinas de empleo</t>
  </si>
  <si>
    <t>Equipos informáticos adquiridos en año n.</t>
  </si>
  <si>
    <t>A.9.4.2.Adquisición de una impresora monócromo para grandes cantidades de trabajos</t>
  </si>
  <si>
    <t>No. De impresoras adquiridas, en año n.</t>
  </si>
  <si>
    <t>A.9.4.3.Adquisición de impresoras para las OTEs</t>
  </si>
  <si>
    <t>A.9.4.4. Adquisición de proyectores para las OTEs</t>
  </si>
  <si>
    <t>No. De proyectores adquiridos, en año n</t>
  </si>
  <si>
    <t>A.9.4.5.Teléfonos de escritorio IP</t>
  </si>
  <si>
    <t>No. De teléfonos adquiridos, en año n.</t>
  </si>
  <si>
    <t>A.9.5. Adquisición de equipos de comunicación</t>
  </si>
  <si>
    <t>No. De equipos de comunicación adquiridos, en año n.</t>
  </si>
  <si>
    <t>A.9.6. Adquisición de equipos eléctricos y electrodomésticos para las OTEs a instalar</t>
  </si>
  <si>
    <t>No. De equipo eléctricos y electrodomésticos adquiridos, en año n.</t>
  </si>
  <si>
    <t>A.9.6.1. Adquisición de equipos eléctricos DGE y OTE existentes</t>
  </si>
  <si>
    <t>No. De equipos eléctricos adquiridos, en  año n.</t>
  </si>
  <si>
    <t>55- (greca, bebedero, nevera y microonda, abanico)</t>
  </si>
  <si>
    <t>A.9.7. Adquisición de equipos de transporte</t>
  </si>
  <si>
    <t>Equipos de transporte adquiridos, en año n.</t>
  </si>
  <si>
    <t>A.9.7.1. Adquisición de equipos de transporte para el fortalecimiento de la intermediación de empleo y los programas de Empleo Temporal y Empleabilidad Juvenil</t>
  </si>
  <si>
    <t>No. De equipos de transporte adquiridos, en año n.</t>
  </si>
  <si>
    <t>7- (6 Camionetas doble cabina y 1 vehículo de 10 a 12 pasajeros para las jornadas).</t>
  </si>
  <si>
    <t>Total gastos corrientes</t>
  </si>
  <si>
    <t>Total gastos Fijos</t>
  </si>
  <si>
    <t>Total Gral. Gastos fijos y corrientes</t>
  </si>
  <si>
    <t>Fondo - 100</t>
  </si>
  <si>
    <t>PRODUCTO O14-DEMANDANTES DE EMPLEO CON PROGRAMA DE EMPLEABILIDAD IMPLEMENTADO.</t>
  </si>
  <si>
    <t>Actividad - OOO1- Modalidad de Entrenamiento para la Inserción Laboral  (EIL) implementado.</t>
  </si>
  <si>
    <t>2.2 - CONTRATACION DE SERVICIOS</t>
  </si>
  <si>
    <t>2.3 - MATERIALES Y SUMINISTROS</t>
  </si>
  <si>
    <t>2.4 - TRANSFERENCIAS CORRIENTES</t>
  </si>
  <si>
    <t>Actividad - OOO2 - Modalidad de Desarrollo de Competencias basicas (DCB), Capacitación Técnico Vacacional  (CTV) y pasantia laboral implementada.</t>
  </si>
  <si>
    <t>2.2-CONTRATACION DE SERVICIOS</t>
  </si>
  <si>
    <t>Actividad - OOO3 - Formación ocupacional especializada.</t>
  </si>
  <si>
    <t>2.1.1.1.01 - SUELDOS FIJOS</t>
  </si>
  <si>
    <t>2.1.2.2.05 - COMPENSACION  DE SERVICIOS DE SEGURIDAD</t>
  </si>
  <si>
    <t>2.1.5.1.01 - CONTRIBUCIONES AL SEGURO DE SALUD</t>
  </si>
  <si>
    <t>2.1.5.2.01 - CONTRIBUCIONES AL SEGURO DE PENSIONES</t>
  </si>
  <si>
    <t>2.1.5.3.01 - CONTRIBUCIONES AL SEGURO DE RIESGO LABORAL</t>
  </si>
  <si>
    <t>Total Sueldos Fijos y cargos por deducciones</t>
  </si>
  <si>
    <t>2.3-MATERIALES Y SUMINISTROS</t>
  </si>
  <si>
    <t>Total gasto corrientes</t>
  </si>
  <si>
    <t>PRODUCTO O15 - DEMANANDANTES DE EMPLEO CON PROGRAMAS DE EMPLEOS TEMPORALES PUESTO EN MARCHA.</t>
  </si>
  <si>
    <t>Actividad - OOO1- Capacitación y ubicación de puestos de trabajo.</t>
  </si>
  <si>
    <t>2.4-TRANSFERENCIAS CORRIENTES</t>
  </si>
  <si>
    <t>PRODUCTO O16 - DEMANADANTES DE EMPLEO Y EMPLEADORES DISPONEN DE SERVICIO DE INTERMEDIACION DE EMPLEO FORTALECIDO.</t>
  </si>
  <si>
    <t>Actividad - OOO1- Orientación y ubicación de puestos de trabajo.</t>
  </si>
  <si>
    <t>2.1.1.2.08 - EMPLEADOS TEMPORALES</t>
  </si>
  <si>
    <t>2.1.1.4.01 - SUELDOS NUM. 13</t>
  </si>
  <si>
    <t>2.1.2.2.10 - COMPENSACION POR CUMPLIMIENTO DE INDICADORES DEL MAP.</t>
  </si>
  <si>
    <t>2.1.2.2.15 - COMPENSACION EXTRAORDINARIA ANUAL</t>
  </si>
  <si>
    <t xml:space="preserve">Actividad - OOO2 - Promoción de empleo en el mercado laboral. </t>
  </si>
  <si>
    <t>Actividad - OOO3 - Transformación digital del servicio nacional de empleo.</t>
  </si>
  <si>
    <t>2.6-BIENES MUEBLES,INMUEBLES E INTANGEBLES</t>
  </si>
  <si>
    <t>Actividad - OOO4 - Oficinas Territoriales de Empleo (OTE), adecuada para el Servicio Nacional de Empleo</t>
  </si>
  <si>
    <t>Actividad - OOO5 - Alianzas estratégicas y coordinación insterinstitucional fortalecida.</t>
  </si>
  <si>
    <t>PRODUCTO O13 - ACTORES SOCIOLABORALES DISPONEN DE INVESTIGACION DEL MERCADO LABORAL CON PROSPECCION DEL EMPLEO.</t>
  </si>
  <si>
    <t>Actividad - OOO1 - Información del mercado laboral y politicas de empleo.</t>
  </si>
  <si>
    <t>2.7-OBRAS</t>
  </si>
  <si>
    <t>TOTALES OBJETALES</t>
  </si>
  <si>
    <t>2.1 - REMUNERACIONES Y CONTRIBUCIONES</t>
  </si>
  <si>
    <t>2.6 - BIENES MUEBLES,INMUEBLES E INTANGEBLES</t>
  </si>
  <si>
    <t>Total general Gastos Gastos Corrientes</t>
  </si>
  <si>
    <t>Presupuesto 2024 del Ministerio de Trabajo-     Total general Gastos Fijos y Gastos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</si>
</sst>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  <font>
      <sz val="11"/>
      <color rgb="FF0070C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257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3" fontId="3" fillId="0" borderId="0" xfId="1" applyNumberFormat="1" applyFont="1" applyBorder="1" applyAlignment="1">
      <alignment horizontal="right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3" fontId="6" fillId="5" borderId="6" xfId="2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9" xfId="2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6" fillId="4" borderId="6" xfId="0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9" fontId="7" fillId="2" borderId="6" xfId="3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9" fontId="7" fillId="2" borderId="6" xfId="0" applyNumberFormat="1" applyFont="1" applyFill="1" applyBorder="1" applyAlignment="1">
      <alignment horizontal="center" vertical="center" wrapText="1"/>
    </xf>
    <xf numFmtId="3" fontId="7" fillId="2" borderId="6" xfId="4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3" fontId="7" fillId="0" borderId="6" xfId="4" applyNumberFormat="1" applyFont="1" applyFill="1" applyBorder="1" applyAlignment="1">
      <alignment horizontal="right" vertical="center" wrapText="1"/>
    </xf>
    <xf numFmtId="164" fontId="10" fillId="6" borderId="6" xfId="1" applyNumberFormat="1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6" borderId="9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right" wrapText="1"/>
    </xf>
    <xf numFmtId="0" fontId="6" fillId="2" borderId="1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3" fontId="6" fillId="0" borderId="6" xfId="1" applyNumberFormat="1" applyFont="1" applyBorder="1" applyAlignment="1">
      <alignment horizontal="right" wrapText="1"/>
    </xf>
    <xf numFmtId="0" fontId="7" fillId="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wrapText="1"/>
    </xf>
    <xf numFmtId="3" fontId="6" fillId="4" borderId="7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wrapText="1"/>
    </xf>
    <xf numFmtId="1" fontId="13" fillId="2" borderId="6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Border="1" applyAlignment="1">
      <alignment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3" fontId="12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5" xfId="0" applyFont="1" applyBorder="1" applyAlignment="1">
      <alignment horizontal="left" vertical="center" wrapText="1"/>
    </xf>
    <xf numFmtId="3" fontId="10" fillId="0" borderId="6" xfId="1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3" fontId="12" fillId="0" borderId="6" xfId="1" applyNumberFormat="1" applyFont="1" applyFill="1" applyBorder="1" applyAlignment="1">
      <alignment horizontal="right" wrapText="1"/>
    </xf>
    <xf numFmtId="3" fontId="10" fillId="0" borderId="6" xfId="0" applyNumberFormat="1" applyFont="1" applyBorder="1" applyAlignment="1">
      <alignment wrapText="1"/>
    </xf>
    <xf numFmtId="0" fontId="12" fillId="2" borderId="6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wrapText="1"/>
    </xf>
    <xf numFmtId="0" fontId="10" fillId="2" borderId="6" xfId="0" applyFont="1" applyFill="1" applyBorder="1" applyAlignment="1">
      <alignment wrapText="1"/>
    </xf>
    <xf numFmtId="3" fontId="12" fillId="0" borderId="6" xfId="1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6" xfId="0" applyFont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center" wrapText="1"/>
    </xf>
    <xf numFmtId="0" fontId="6" fillId="0" borderId="5" xfId="0" applyFont="1" applyBorder="1" applyAlignment="1">
      <alignment wrapText="1"/>
    </xf>
    <xf numFmtId="3" fontId="6" fillId="0" borderId="6" xfId="1" applyNumberFormat="1" applyFont="1" applyBorder="1" applyAlignment="1">
      <alignment wrapText="1"/>
    </xf>
    <xf numFmtId="0" fontId="10" fillId="0" borderId="6" xfId="0" applyFont="1" applyBorder="1" applyAlignment="1">
      <alignment vertical="center" wrapText="1"/>
    </xf>
    <xf numFmtId="3" fontId="7" fillId="0" borderId="6" xfId="1" applyNumberFormat="1" applyFont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3" fontId="6" fillId="2" borderId="6" xfId="2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wrapText="1"/>
    </xf>
    <xf numFmtId="3" fontId="7" fillId="0" borderId="17" xfId="1" applyNumberFormat="1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center" wrapText="1"/>
    </xf>
    <xf numFmtId="3" fontId="12" fillId="7" borderId="24" xfId="1" applyNumberFormat="1" applyFont="1" applyFill="1" applyBorder="1" applyAlignment="1">
      <alignment wrapText="1"/>
    </xf>
    <xf numFmtId="43" fontId="3" fillId="0" borderId="25" xfId="1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43" fontId="2" fillId="0" borderId="0" xfId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43" fontId="0" fillId="0" borderId="27" xfId="0" applyNumberFormat="1" applyBorder="1"/>
    <xf numFmtId="3" fontId="12" fillId="7" borderId="28" xfId="1" applyNumberFormat="1" applyFont="1" applyFill="1" applyBorder="1" applyAlignment="1">
      <alignment wrapText="1"/>
    </xf>
    <xf numFmtId="0" fontId="0" fillId="0" borderId="27" xfId="0" applyBorder="1"/>
    <xf numFmtId="0" fontId="15" fillId="0" borderId="29" xfId="0" applyFont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43" fontId="16" fillId="8" borderId="31" xfId="4" applyFont="1" applyFill="1" applyBorder="1" applyAlignment="1">
      <alignment horizontal="center"/>
    </xf>
    <xf numFmtId="43" fontId="17" fillId="9" borderId="32" xfId="0" applyNumberFormat="1" applyFont="1" applyFill="1" applyBorder="1" applyAlignment="1">
      <alignment horizontal="center"/>
    </xf>
    <xf numFmtId="43" fontId="16" fillId="10" borderId="24" xfId="4" applyFont="1" applyFill="1" applyBorder="1" applyAlignment="1">
      <alignment horizontal="left"/>
    </xf>
    <xf numFmtId="0" fontId="0" fillId="11" borderId="27" xfId="0" applyFill="1" applyBorder="1"/>
    <xf numFmtId="43" fontId="19" fillId="2" borderId="33" xfId="4" applyFont="1" applyFill="1" applyBorder="1" applyAlignment="1">
      <alignment horizontal="left"/>
    </xf>
    <xf numFmtId="43" fontId="19" fillId="2" borderId="31" xfId="4" applyFont="1" applyFill="1" applyBorder="1" applyAlignment="1">
      <alignment horizontal="left"/>
    </xf>
    <xf numFmtId="0" fontId="18" fillId="2" borderId="29" xfId="0" applyFont="1" applyFill="1" applyBorder="1" applyAlignment="1">
      <alignment horizontal="left" wrapText="1"/>
    </xf>
    <xf numFmtId="0" fontId="18" fillId="2" borderId="30" xfId="0" applyFont="1" applyFill="1" applyBorder="1" applyAlignment="1">
      <alignment horizontal="left" wrapText="1"/>
    </xf>
    <xf numFmtId="43" fontId="19" fillId="2" borderId="34" xfId="4" applyFont="1" applyFill="1" applyBorder="1" applyAlignment="1">
      <alignment horizontal="left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0" fillId="0" borderId="37" xfId="0" applyBorder="1"/>
    <xf numFmtId="43" fontId="19" fillId="2" borderId="24" xfId="4" applyFont="1" applyFill="1" applyBorder="1" applyAlignment="1">
      <alignment horizontal="left"/>
    </xf>
    <xf numFmtId="43" fontId="16" fillId="12" borderId="31" xfId="4" applyFont="1" applyFill="1" applyBorder="1" applyAlignment="1">
      <alignment horizontal="left"/>
    </xf>
    <xf numFmtId="43" fontId="19" fillId="12" borderId="31" xfId="4" applyFont="1" applyFill="1" applyBorder="1" applyAlignment="1">
      <alignment horizontal="left"/>
    </xf>
    <xf numFmtId="43" fontId="17" fillId="8" borderId="24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right" wrapText="1"/>
    </xf>
    <xf numFmtId="0" fontId="17" fillId="0" borderId="6" xfId="0" applyFont="1" applyBorder="1" applyAlignment="1">
      <alignment horizontal="right" wrapText="1"/>
    </xf>
    <xf numFmtId="0" fontId="17" fillId="0" borderId="15" xfId="0" applyFont="1" applyBorder="1" applyAlignment="1">
      <alignment horizontal="right" wrapText="1"/>
    </xf>
    <xf numFmtId="43" fontId="16" fillId="9" borderId="24" xfId="4" applyFont="1" applyFill="1" applyBorder="1" applyAlignment="1">
      <alignment horizontal="left"/>
    </xf>
    <xf numFmtId="43" fontId="17" fillId="8" borderId="24" xfId="1" applyFont="1" applyFill="1" applyBorder="1" applyAlignment="1">
      <alignment horizontal="center"/>
    </xf>
    <xf numFmtId="0" fontId="17" fillId="2" borderId="29" xfId="0" applyFont="1" applyFill="1" applyBorder="1" applyAlignment="1">
      <alignment horizontal="left" wrapText="1"/>
    </xf>
    <xf numFmtId="0" fontId="17" fillId="2" borderId="30" xfId="0" applyFont="1" applyFill="1" applyBorder="1" applyAlignment="1">
      <alignment horizontal="left" wrapText="1"/>
    </xf>
    <xf numFmtId="43" fontId="17" fillId="2" borderId="24" xfId="1" applyFont="1" applyFill="1" applyBorder="1" applyAlignment="1">
      <alignment horizontal="center"/>
    </xf>
    <xf numFmtId="0" fontId="3" fillId="0" borderId="27" xfId="0" applyFont="1" applyBorder="1" applyAlignment="1">
      <alignment wrapText="1"/>
    </xf>
    <xf numFmtId="0" fontId="3" fillId="11" borderId="27" xfId="0" applyFont="1" applyFill="1" applyBorder="1" applyAlignment="1">
      <alignment wrapText="1"/>
    </xf>
    <xf numFmtId="43" fontId="16" fillId="8" borderId="24" xfId="4" applyFont="1" applyFill="1" applyBorder="1" applyAlignment="1">
      <alignment horizontal="left"/>
    </xf>
    <xf numFmtId="43" fontId="16" fillId="2" borderId="24" xfId="4" applyFont="1" applyFill="1" applyBorder="1" applyAlignment="1">
      <alignment horizontal="left"/>
    </xf>
    <xf numFmtId="0" fontId="3" fillId="0" borderId="37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3" fontId="3" fillId="0" borderId="37" xfId="1" applyNumberFormat="1" applyFont="1" applyBorder="1" applyAlignment="1">
      <alignment wrapText="1"/>
    </xf>
    <xf numFmtId="43" fontId="19" fillId="11" borderId="33" xfId="4" applyFont="1" applyFill="1" applyBorder="1" applyAlignment="1">
      <alignment horizontal="left"/>
    </xf>
    <xf numFmtId="43" fontId="19" fillId="11" borderId="31" xfId="4" applyFont="1" applyFill="1" applyBorder="1" applyAlignment="1">
      <alignment horizontal="left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43" fontId="16" fillId="6" borderId="38" xfId="4" applyFont="1" applyFill="1" applyBorder="1" applyAlignment="1">
      <alignment horizontal="left"/>
    </xf>
    <xf numFmtId="43" fontId="19" fillId="6" borderId="33" xfId="4" applyFont="1" applyFill="1" applyBorder="1" applyAlignment="1">
      <alignment horizontal="left"/>
    </xf>
    <xf numFmtId="43" fontId="19" fillId="6" borderId="31" xfId="4" applyFont="1" applyFill="1" applyBorder="1" applyAlignment="1">
      <alignment horizontal="left"/>
    </xf>
    <xf numFmtId="43" fontId="3" fillId="0" borderId="27" xfId="0" applyNumberFormat="1" applyFont="1" applyBorder="1" applyAlignment="1">
      <alignment wrapText="1"/>
    </xf>
    <xf numFmtId="43" fontId="19" fillId="6" borderId="37" xfId="4" applyFont="1" applyFill="1" applyBorder="1" applyAlignment="1">
      <alignment horizontal="left"/>
    </xf>
    <xf numFmtId="43" fontId="16" fillId="12" borderId="41" xfId="4" applyFont="1" applyFill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3" fontId="3" fillId="0" borderId="0" xfId="1" applyNumberFormat="1" applyFont="1" applyAlignment="1">
      <alignment wrapText="1"/>
    </xf>
    <xf numFmtId="0" fontId="17" fillId="6" borderId="29" xfId="0" applyFont="1" applyFill="1" applyBorder="1" applyAlignment="1">
      <alignment horizontal="left" wrapText="1"/>
    </xf>
    <xf numFmtId="0" fontId="17" fillId="6" borderId="30" xfId="0" applyFont="1" applyFill="1" applyBorder="1" applyAlignment="1">
      <alignment horizontal="left" wrapText="1"/>
    </xf>
    <xf numFmtId="0" fontId="17" fillId="0" borderId="29" xfId="0" applyFont="1" applyBorder="1" applyAlignment="1">
      <alignment horizontal="right" wrapText="1"/>
    </xf>
    <xf numFmtId="0" fontId="17" fillId="0" borderId="30" xfId="0" applyFont="1" applyBorder="1" applyAlignment="1">
      <alignment horizontal="right" wrapText="1"/>
    </xf>
    <xf numFmtId="0" fontId="17" fillId="0" borderId="39" xfId="0" applyFont="1" applyBorder="1" applyAlignment="1">
      <alignment horizontal="right" wrapText="1"/>
    </xf>
    <xf numFmtId="0" fontId="17" fillId="0" borderId="40" xfId="0" applyFont="1" applyBorder="1" applyAlignment="1">
      <alignment horizontal="right" wrapText="1"/>
    </xf>
    <xf numFmtId="0" fontId="17" fillId="6" borderId="29" xfId="0" applyFont="1" applyFill="1" applyBorder="1" applyAlignment="1">
      <alignment horizontal="center" wrapText="1"/>
    </xf>
    <xf numFmtId="0" fontId="17" fillId="6" borderId="30" xfId="0" applyFont="1" applyFill="1" applyBorder="1" applyAlignment="1">
      <alignment horizontal="center" wrapText="1"/>
    </xf>
    <xf numFmtId="0" fontId="17" fillId="2" borderId="29" xfId="0" applyFont="1" applyFill="1" applyBorder="1" applyAlignment="1">
      <alignment horizontal="left" wrapText="1"/>
    </xf>
    <xf numFmtId="0" fontId="17" fillId="2" borderId="30" xfId="0" applyFont="1" applyFill="1" applyBorder="1" applyAlignment="1">
      <alignment horizontal="left" wrapText="1"/>
    </xf>
    <xf numFmtId="0" fontId="15" fillId="11" borderId="5" xfId="0" applyFont="1" applyFill="1" applyBorder="1" applyAlignment="1">
      <alignment horizontal="left" vertical="center" wrapText="1"/>
    </xf>
    <xf numFmtId="0" fontId="15" fillId="11" borderId="6" xfId="0" applyFont="1" applyFill="1" applyBorder="1" applyAlignment="1">
      <alignment horizontal="left" vertical="center" wrapText="1"/>
    </xf>
    <xf numFmtId="0" fontId="15" fillId="11" borderId="1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center" wrapText="1"/>
    </xf>
    <xf numFmtId="0" fontId="15" fillId="9" borderId="15" xfId="0" applyFont="1" applyFill="1" applyBorder="1" applyAlignment="1">
      <alignment horizontal="left" vertical="center" wrapText="1"/>
    </xf>
    <xf numFmtId="49" fontId="19" fillId="2" borderId="35" xfId="5" applyNumberFormat="1" applyFont="1" applyFill="1" applyBorder="1" applyAlignment="1">
      <alignment horizontal="left" wrapText="1"/>
    </xf>
    <xf numFmtId="49" fontId="19" fillId="2" borderId="36" xfId="5" applyNumberFormat="1" applyFont="1" applyFill="1" applyBorder="1" applyAlignment="1">
      <alignment horizontal="left" wrapText="1"/>
    </xf>
    <xf numFmtId="49" fontId="19" fillId="2" borderId="29" xfId="5" applyNumberFormat="1" applyFont="1" applyFill="1" applyBorder="1" applyAlignment="1">
      <alignment horizontal="left" wrapText="1"/>
    </xf>
    <xf numFmtId="49" fontId="19" fillId="2" borderId="30" xfId="5" applyNumberFormat="1" applyFont="1" applyFill="1" applyBorder="1" applyAlignment="1">
      <alignment horizontal="left" wrapText="1"/>
    </xf>
    <xf numFmtId="0" fontId="17" fillId="0" borderId="5" xfId="0" applyFont="1" applyBorder="1" applyAlignment="1">
      <alignment horizontal="right" wrapText="1"/>
    </xf>
    <xf numFmtId="0" fontId="17" fillId="0" borderId="6" xfId="0" applyFont="1" applyBorder="1" applyAlignment="1">
      <alignment horizontal="right" wrapText="1"/>
    </xf>
    <xf numFmtId="0" fontId="17" fillId="0" borderId="15" xfId="0" applyFont="1" applyBorder="1" applyAlignment="1">
      <alignment horizontal="right" wrapText="1"/>
    </xf>
    <xf numFmtId="0" fontId="18" fillId="2" borderId="29" xfId="0" applyFont="1" applyFill="1" applyBorder="1" applyAlignment="1">
      <alignment horizontal="right" wrapText="1"/>
    </xf>
    <xf numFmtId="0" fontId="18" fillId="2" borderId="30" xfId="0" applyFont="1" applyFill="1" applyBorder="1" applyAlignment="1">
      <alignment horizontal="right" wrapText="1"/>
    </xf>
    <xf numFmtId="0" fontId="18" fillId="2" borderId="29" xfId="0" applyFont="1" applyFill="1" applyBorder="1" applyAlignment="1">
      <alignment horizontal="left" wrapText="1"/>
    </xf>
    <xf numFmtId="0" fontId="18" fillId="2" borderId="30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center" vertical="center" wrapText="1"/>
    </xf>
    <xf numFmtId="43" fontId="12" fillId="4" borderId="7" xfId="4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9" fontId="2" fillId="0" borderId="0" xfId="3" applyFont="1" applyFill="1" applyBorder="1" applyAlignment="1">
      <alignment horizontal="left" vertical="center" wrapText="1"/>
    </xf>
    <xf numFmtId="9" fontId="3" fillId="0" borderId="0" xfId="3" applyFont="1" applyBorder="1" applyAlignment="1">
      <alignment wrapText="1"/>
    </xf>
  </cellXfs>
  <cellStyles count="6">
    <cellStyle name="Millares" xfId="1" builtinId="3"/>
    <cellStyle name="Millares 2" xfId="4"/>
    <cellStyle name="Moneda" xfId="2" builtinId="4"/>
    <cellStyle name="Normal" xfId="0" builtinId="0"/>
    <cellStyle name="Normal 2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199"/>
  <sheetViews>
    <sheetView tabSelected="1" view="pageBreakPreview" topLeftCell="B5" zoomScaleNormal="100" zoomScaleSheetLayoutView="100" workbookViewId="0">
      <selection activeCell="B13" sqref="B13"/>
    </sheetView>
  </sheetViews>
  <sheetFormatPr baseColWidth="10" defaultColWidth="11.42578125" defaultRowHeight="17.25" x14ac:dyDescent="0.3"/>
  <cols>
    <col min="1" max="1" width="53" style="2" customWidth="1"/>
    <col min="2" max="2" width="45" style="2" customWidth="1"/>
    <col min="3" max="3" width="17.85546875" style="207" customWidth="1"/>
    <col min="4" max="4" width="7.42578125" style="2" customWidth="1"/>
    <col min="5" max="5" width="9.140625" style="2" customWidth="1"/>
    <col min="6" max="6" width="9.42578125" style="2" customWidth="1"/>
    <col min="7" max="7" width="7.28515625" style="2" customWidth="1"/>
    <col min="8" max="9" width="7" style="2" customWidth="1"/>
    <col min="10" max="10" width="7.5703125" style="2" customWidth="1"/>
    <col min="11" max="11" width="7.85546875" style="2" customWidth="1"/>
    <col min="12" max="13" width="7.5703125" style="2" customWidth="1"/>
    <col min="14" max="14" width="8.140625" style="2" customWidth="1"/>
    <col min="15" max="15" width="11.85546875" style="2" customWidth="1"/>
    <col min="16" max="16" width="25.7109375" style="208" customWidth="1"/>
    <col min="17" max="17" width="20.140625" style="2" customWidth="1"/>
    <col min="18" max="30" width="11.42578125" style="1" hidden="1" customWidth="1"/>
    <col min="31" max="31" width="10" style="1" hidden="1" customWidth="1"/>
    <col min="32" max="48" width="11.42578125" style="1" hidden="1" customWidth="1"/>
    <col min="49" max="49" width="11.42578125" style="2" hidden="1" customWidth="1"/>
    <col min="50" max="16384" width="11.42578125" style="2"/>
  </cols>
  <sheetData>
    <row r="1" spans="1:48" x14ac:dyDescent="0.3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</row>
    <row r="2" spans="1:48" x14ac:dyDescent="0.3">
      <c r="A2" s="252" t="s">
        <v>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48" x14ac:dyDescent="0.3">
      <c r="A3" s="253" t="s">
        <v>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</row>
    <row r="4" spans="1:48" x14ac:dyDescent="0.3">
      <c r="A4" s="254" t="s">
        <v>3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5" spans="1:48" x14ac:dyDescent="0.3">
      <c r="A5" s="3" t="s">
        <v>4</v>
      </c>
      <c r="B5" s="4"/>
      <c r="C5" s="5"/>
      <c r="P5" s="6"/>
    </row>
    <row r="6" spans="1:48" x14ac:dyDescent="0.3">
      <c r="A6" s="255" t="s">
        <v>5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</row>
    <row r="7" spans="1:48" x14ac:dyDescent="0.3">
      <c r="A7" s="250" t="s">
        <v>6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</row>
    <row r="8" spans="1:48" x14ac:dyDescent="0.3">
      <c r="A8" s="7" t="s">
        <v>7</v>
      </c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48" ht="18" thickBot="1" x14ac:dyDescent="0.35">
      <c r="A9" s="7" t="s">
        <v>8</v>
      </c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48" ht="31.5" customHeight="1" x14ac:dyDescent="0.3">
      <c r="A10" s="243" t="s">
        <v>9</v>
      </c>
      <c r="B10" s="245" t="s">
        <v>10</v>
      </c>
      <c r="C10" s="245" t="s">
        <v>11</v>
      </c>
      <c r="D10" s="245" t="s">
        <v>12</v>
      </c>
      <c r="E10" s="245"/>
      <c r="F10" s="245"/>
      <c r="G10" s="245" t="s">
        <v>13</v>
      </c>
      <c r="H10" s="245"/>
      <c r="I10" s="245"/>
      <c r="J10" s="245" t="s">
        <v>14</v>
      </c>
      <c r="K10" s="245"/>
      <c r="L10" s="245"/>
      <c r="M10" s="245" t="s">
        <v>15</v>
      </c>
      <c r="N10" s="245"/>
      <c r="O10" s="245"/>
      <c r="P10" s="247" t="s">
        <v>16</v>
      </c>
      <c r="Q10" s="248"/>
    </row>
    <row r="11" spans="1:48" x14ac:dyDescent="0.3">
      <c r="A11" s="244"/>
      <c r="B11" s="246"/>
      <c r="C11" s="246"/>
      <c r="D11" s="10" t="s">
        <v>17</v>
      </c>
      <c r="E11" s="10" t="s">
        <v>18</v>
      </c>
      <c r="F11" s="10" t="s">
        <v>19</v>
      </c>
      <c r="G11" s="10" t="s">
        <v>20</v>
      </c>
      <c r="H11" s="10" t="s">
        <v>21</v>
      </c>
      <c r="I11" s="10" t="s">
        <v>22</v>
      </c>
      <c r="J11" s="10" t="s">
        <v>23</v>
      </c>
      <c r="K11" s="10" t="s">
        <v>24</v>
      </c>
      <c r="L11" s="10" t="s">
        <v>25</v>
      </c>
      <c r="M11" s="10" t="s">
        <v>26</v>
      </c>
      <c r="N11" s="10" t="s">
        <v>27</v>
      </c>
      <c r="O11" s="10" t="s">
        <v>28</v>
      </c>
      <c r="P11" s="11" t="s">
        <v>29</v>
      </c>
      <c r="Q11" s="12" t="s">
        <v>30</v>
      </c>
    </row>
    <row r="12" spans="1:48" ht="67.5" customHeight="1" x14ac:dyDescent="0.3">
      <c r="A12" s="13" t="s">
        <v>31</v>
      </c>
      <c r="B12" s="14" t="s">
        <v>32</v>
      </c>
      <c r="C12" s="15" t="s">
        <v>33</v>
      </c>
      <c r="D12" s="16"/>
      <c r="E12" s="16"/>
      <c r="F12" s="17"/>
      <c r="G12" s="17"/>
      <c r="H12" s="17"/>
      <c r="I12" s="17"/>
      <c r="J12" s="17"/>
      <c r="K12" s="17"/>
      <c r="L12" s="17"/>
      <c r="M12" s="16"/>
      <c r="N12" s="17"/>
      <c r="O12" s="16"/>
      <c r="P12" s="18">
        <v>1840800</v>
      </c>
      <c r="Q12" s="249" t="s">
        <v>34</v>
      </c>
    </row>
    <row r="13" spans="1:48" s="31" customFormat="1" ht="51.75" customHeight="1" x14ac:dyDescent="0.2">
      <c r="A13" s="19" t="s">
        <v>35</v>
      </c>
      <c r="B13" s="20" t="s">
        <v>36</v>
      </c>
      <c r="C13" s="21" t="s">
        <v>37</v>
      </c>
      <c r="D13" s="22">
        <v>1</v>
      </c>
      <c r="E13" s="23"/>
      <c r="F13" s="24"/>
      <c r="G13" s="25">
        <v>1</v>
      </c>
      <c r="H13" s="24"/>
      <c r="I13" s="24"/>
      <c r="J13" s="26">
        <v>1</v>
      </c>
      <c r="K13" s="24"/>
      <c r="L13" s="24"/>
      <c r="M13" s="26">
        <v>1</v>
      </c>
      <c r="N13" s="27"/>
      <c r="O13" s="28"/>
      <c r="P13" s="29">
        <v>200000</v>
      </c>
      <c r="Q13" s="249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66" customHeight="1" x14ac:dyDescent="0.3">
      <c r="A14" s="13" t="s">
        <v>38</v>
      </c>
      <c r="B14" s="14" t="s">
        <v>39</v>
      </c>
      <c r="C14" s="14" t="s">
        <v>40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>
        <f>P15+P16+P17+P18+P19+P20</f>
        <v>1640800</v>
      </c>
      <c r="Q14" s="236" t="s">
        <v>41</v>
      </c>
    </row>
    <row r="15" spans="1:48" s="31" customFormat="1" ht="51" customHeight="1" x14ac:dyDescent="0.2">
      <c r="A15" s="34" t="s">
        <v>42</v>
      </c>
      <c r="B15" s="35" t="s">
        <v>43</v>
      </c>
      <c r="C15" s="36" t="s">
        <v>44</v>
      </c>
      <c r="D15" s="37">
        <v>1</v>
      </c>
      <c r="E15" s="38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>
        <v>25000</v>
      </c>
      <c r="Q15" s="236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s="31" customFormat="1" ht="42" customHeight="1" x14ac:dyDescent="0.2">
      <c r="A16" s="34" t="s">
        <v>45</v>
      </c>
      <c r="B16" s="35" t="s">
        <v>36</v>
      </c>
      <c r="C16" s="36" t="s">
        <v>46</v>
      </c>
      <c r="D16" s="37">
        <v>1</v>
      </c>
      <c r="E16" s="39"/>
      <c r="F16" s="37">
        <v>1</v>
      </c>
      <c r="G16" s="38"/>
      <c r="H16" s="37">
        <v>1</v>
      </c>
      <c r="I16" s="41"/>
      <c r="J16" s="37">
        <v>1</v>
      </c>
      <c r="K16" s="38"/>
      <c r="L16" s="37">
        <v>1</v>
      </c>
      <c r="M16" s="39"/>
      <c r="N16" s="38"/>
      <c r="O16" s="39"/>
      <c r="P16" s="40">
        <v>50000</v>
      </c>
      <c r="Q16" s="236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1:49" s="31" customFormat="1" ht="35.25" customHeight="1" x14ac:dyDescent="0.2">
      <c r="A17" s="42" t="s">
        <v>47</v>
      </c>
      <c r="B17" s="35" t="s">
        <v>48</v>
      </c>
      <c r="C17" s="36" t="s">
        <v>49</v>
      </c>
      <c r="D17" s="39"/>
      <c r="E17" s="38"/>
      <c r="F17" s="37">
        <v>1</v>
      </c>
      <c r="G17" s="37">
        <v>1</v>
      </c>
      <c r="H17" s="37">
        <v>1</v>
      </c>
      <c r="I17" s="38"/>
      <c r="J17" s="38"/>
      <c r="K17" s="38"/>
      <c r="L17" s="38"/>
      <c r="M17" s="38"/>
      <c r="N17" s="38"/>
      <c r="O17" s="38"/>
      <c r="P17" s="40">
        <v>359393.72</v>
      </c>
      <c r="Q17" s="236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1:49" s="31" customFormat="1" ht="36.75" customHeight="1" x14ac:dyDescent="0.2">
      <c r="A18" s="34" t="s">
        <v>50</v>
      </c>
      <c r="B18" s="35" t="s">
        <v>51</v>
      </c>
      <c r="C18" s="36" t="s">
        <v>52</v>
      </c>
      <c r="D18" s="37">
        <v>1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40">
        <v>906406.28</v>
      </c>
      <c r="Q18" s="236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1:49" s="31" customFormat="1" ht="43.5" customHeight="1" x14ac:dyDescent="0.2">
      <c r="A19" s="34" t="s">
        <v>53</v>
      </c>
      <c r="B19" s="35" t="s">
        <v>54</v>
      </c>
      <c r="C19" s="36" t="s">
        <v>55</v>
      </c>
      <c r="D19" s="39"/>
      <c r="E19" s="38"/>
      <c r="F19" s="37">
        <v>1</v>
      </c>
      <c r="G19" s="38"/>
      <c r="H19" s="38"/>
      <c r="I19" s="37">
        <v>1</v>
      </c>
      <c r="J19" s="38"/>
      <c r="K19" s="38"/>
      <c r="L19" s="38"/>
      <c r="M19" s="38"/>
      <c r="N19" s="38"/>
      <c r="O19" s="38"/>
      <c r="P19" s="40">
        <v>200000</v>
      </c>
      <c r="Q19" s="236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1:49" s="31" customFormat="1" ht="59.25" customHeight="1" x14ac:dyDescent="0.2">
      <c r="A20" s="34" t="s">
        <v>56</v>
      </c>
      <c r="B20" s="35" t="s">
        <v>57</v>
      </c>
      <c r="C20" s="36" t="s">
        <v>58</v>
      </c>
      <c r="D20" s="43"/>
      <c r="E20" s="38"/>
      <c r="F20" s="44">
        <v>1</v>
      </c>
      <c r="G20" s="38"/>
      <c r="H20" s="38"/>
      <c r="I20" s="38"/>
      <c r="J20" s="44">
        <v>1</v>
      </c>
      <c r="K20" s="38"/>
      <c r="L20" s="38"/>
      <c r="M20" s="44">
        <v>1</v>
      </c>
      <c r="N20" s="38"/>
      <c r="O20" s="38"/>
      <c r="P20" s="40">
        <v>100000</v>
      </c>
      <c r="Q20" s="236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1:49" ht="57" x14ac:dyDescent="0.3">
      <c r="A21" s="13" t="s">
        <v>59</v>
      </c>
      <c r="B21" s="14" t="s">
        <v>60</v>
      </c>
      <c r="C21" s="45" t="s">
        <v>61</v>
      </c>
      <c r="D21" s="32"/>
      <c r="E21" s="32"/>
      <c r="F21" s="45">
        <v>1</v>
      </c>
      <c r="G21" s="45"/>
      <c r="H21" s="45"/>
      <c r="I21" s="45">
        <v>1</v>
      </c>
      <c r="J21" s="45"/>
      <c r="K21" s="45"/>
      <c r="L21" s="45">
        <v>1</v>
      </c>
      <c r="M21" s="32"/>
      <c r="N21" s="45"/>
      <c r="O21" s="32">
        <v>1</v>
      </c>
      <c r="P21" s="45"/>
      <c r="Q21" s="249" t="s">
        <v>62</v>
      </c>
    </row>
    <row r="22" spans="1:49" ht="49.5" x14ac:dyDescent="0.3">
      <c r="A22" s="46" t="s">
        <v>63</v>
      </c>
      <c r="B22" s="47" t="s">
        <v>64</v>
      </c>
      <c r="C22" s="47" t="s">
        <v>65</v>
      </c>
      <c r="D22" s="48"/>
      <c r="E22" s="48"/>
      <c r="F22" s="49"/>
      <c r="G22" s="48"/>
      <c r="H22" s="48"/>
      <c r="I22" s="48"/>
      <c r="J22" s="50"/>
      <c r="K22" s="50"/>
      <c r="L22" s="51">
        <v>1</v>
      </c>
      <c r="M22" s="38"/>
      <c r="N22" s="50"/>
      <c r="O22" s="52"/>
      <c r="P22" s="53"/>
      <c r="Q22" s="249"/>
    </row>
    <row r="23" spans="1:49" ht="45" customHeight="1" x14ac:dyDescent="0.3">
      <c r="A23" s="46" t="s">
        <v>66</v>
      </c>
      <c r="B23" s="47" t="s">
        <v>67</v>
      </c>
      <c r="C23" s="47" t="s">
        <v>68</v>
      </c>
      <c r="D23" s="38"/>
      <c r="E23" s="38"/>
      <c r="F23" s="51">
        <v>1</v>
      </c>
      <c r="G23" s="51">
        <v>1</v>
      </c>
      <c r="H23" s="50"/>
      <c r="I23" s="51">
        <v>1</v>
      </c>
      <c r="J23" s="50"/>
      <c r="K23" s="51">
        <v>1</v>
      </c>
      <c r="L23" s="51">
        <v>1</v>
      </c>
      <c r="M23" s="38"/>
      <c r="N23" s="51">
        <v>1</v>
      </c>
      <c r="O23" s="38"/>
      <c r="P23" s="53"/>
      <c r="Q23" s="249"/>
    </row>
    <row r="24" spans="1:49" ht="33" x14ac:dyDescent="0.3">
      <c r="A24" s="46" t="s">
        <v>69</v>
      </c>
      <c r="B24" s="47" t="s">
        <v>70</v>
      </c>
      <c r="C24" s="47" t="s">
        <v>71</v>
      </c>
      <c r="D24" s="44">
        <v>1</v>
      </c>
      <c r="E24" s="38"/>
      <c r="F24" s="50"/>
      <c r="G24" s="50"/>
      <c r="H24" s="50"/>
      <c r="I24" s="50"/>
      <c r="J24" s="50"/>
      <c r="K24" s="50"/>
      <c r="L24" s="50"/>
      <c r="M24" s="38"/>
      <c r="N24" s="50"/>
      <c r="O24" s="38"/>
      <c r="P24" s="53"/>
      <c r="Q24" s="249"/>
    </row>
    <row r="25" spans="1:49" ht="49.5" x14ac:dyDescent="0.3">
      <c r="A25" s="54" t="s">
        <v>72</v>
      </c>
      <c r="B25" s="55" t="s">
        <v>73</v>
      </c>
      <c r="C25" s="55" t="s">
        <v>74</v>
      </c>
      <c r="D25" s="56">
        <v>1</v>
      </c>
      <c r="E25" s="41"/>
      <c r="F25" s="56">
        <v>1</v>
      </c>
      <c r="G25" s="41"/>
      <c r="H25" s="56">
        <v>1</v>
      </c>
      <c r="I25" s="56">
        <v>1</v>
      </c>
      <c r="J25" s="56">
        <v>1</v>
      </c>
      <c r="K25" s="41"/>
      <c r="L25" s="56">
        <v>1</v>
      </c>
      <c r="M25" s="56">
        <v>1</v>
      </c>
      <c r="N25" s="41"/>
      <c r="O25" s="56">
        <v>1</v>
      </c>
      <c r="P25" s="53"/>
      <c r="Q25" s="249"/>
    </row>
    <row r="26" spans="1:49" ht="33" x14ac:dyDescent="0.3">
      <c r="A26" s="54" t="s">
        <v>75</v>
      </c>
      <c r="B26" s="55" t="s">
        <v>76</v>
      </c>
      <c r="C26" s="55" t="s">
        <v>55</v>
      </c>
      <c r="D26" s="41"/>
      <c r="E26" s="41"/>
      <c r="F26" s="41"/>
      <c r="G26" s="41"/>
      <c r="H26" s="41"/>
      <c r="I26" s="56">
        <v>1</v>
      </c>
      <c r="J26" s="41"/>
      <c r="K26" s="41"/>
      <c r="L26" s="56">
        <v>1</v>
      </c>
      <c r="M26" s="41"/>
      <c r="N26" s="41"/>
      <c r="O26" s="41"/>
      <c r="P26" s="53"/>
      <c r="Q26" s="249"/>
    </row>
    <row r="27" spans="1:49" ht="66" x14ac:dyDescent="0.3">
      <c r="A27" s="54" t="s">
        <v>77</v>
      </c>
      <c r="B27" s="55" t="s">
        <v>78</v>
      </c>
      <c r="C27" s="55" t="s">
        <v>79</v>
      </c>
      <c r="D27" s="41"/>
      <c r="E27" s="41"/>
      <c r="F27" s="41"/>
      <c r="G27" s="41"/>
      <c r="H27" s="41"/>
      <c r="I27" s="41"/>
      <c r="J27" s="41"/>
      <c r="K27" s="56">
        <v>1</v>
      </c>
      <c r="L27" s="41"/>
      <c r="M27" s="41"/>
      <c r="N27" s="41"/>
      <c r="O27" s="41"/>
      <c r="P27" s="53"/>
      <c r="Q27" s="249"/>
    </row>
    <row r="28" spans="1:49" ht="49.5" x14ac:dyDescent="0.3">
      <c r="A28" s="54" t="s">
        <v>80</v>
      </c>
      <c r="B28" s="55" t="s">
        <v>81</v>
      </c>
      <c r="C28" s="55" t="s">
        <v>79</v>
      </c>
      <c r="D28" s="41"/>
      <c r="E28" s="41"/>
      <c r="F28" s="41"/>
      <c r="G28" s="41"/>
      <c r="H28" s="41"/>
      <c r="I28" s="41"/>
      <c r="J28" s="41"/>
      <c r="K28" s="56">
        <v>1</v>
      </c>
      <c r="L28" s="41"/>
      <c r="M28" s="41"/>
      <c r="N28" s="41"/>
      <c r="O28" s="41"/>
      <c r="P28" s="53"/>
      <c r="Q28" s="249"/>
    </row>
    <row r="29" spans="1:49" ht="47.25" customHeight="1" x14ac:dyDescent="0.3">
      <c r="A29" s="54" t="s">
        <v>82</v>
      </c>
      <c r="B29" s="55" t="s">
        <v>83</v>
      </c>
      <c r="C29" s="41" t="s">
        <v>84</v>
      </c>
      <c r="D29" s="41"/>
      <c r="E29" s="41"/>
      <c r="F29" s="41"/>
      <c r="G29" s="41"/>
      <c r="H29" s="41"/>
      <c r="I29" s="56">
        <v>1</v>
      </c>
      <c r="J29" s="41"/>
      <c r="K29" s="41"/>
      <c r="L29" s="41"/>
      <c r="M29" s="41"/>
      <c r="N29" s="41"/>
      <c r="O29" s="56">
        <v>1</v>
      </c>
      <c r="P29" s="53"/>
      <c r="Q29" s="249"/>
    </row>
    <row r="30" spans="1:49" ht="135.75" customHeight="1" x14ac:dyDescent="0.3">
      <c r="A30" s="54" t="s">
        <v>85</v>
      </c>
      <c r="B30" s="55" t="s">
        <v>86</v>
      </c>
      <c r="C30" s="55" t="s">
        <v>87</v>
      </c>
      <c r="D30" s="56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3"/>
      <c r="Q30" s="249"/>
    </row>
    <row r="31" spans="1:49" s="59" customFormat="1" ht="57" customHeight="1" x14ac:dyDescent="0.25">
      <c r="A31" s="13" t="s">
        <v>88</v>
      </c>
      <c r="B31" s="14" t="s">
        <v>89</v>
      </c>
      <c r="C31" s="16">
        <v>5</v>
      </c>
      <c r="D31" s="32"/>
      <c r="E31" s="32"/>
      <c r="F31" s="32"/>
      <c r="G31" s="32">
        <v>2</v>
      </c>
      <c r="H31" s="32"/>
      <c r="I31" s="32"/>
      <c r="J31" s="32"/>
      <c r="K31" s="32"/>
      <c r="L31" s="32">
        <v>3</v>
      </c>
      <c r="M31" s="32"/>
      <c r="N31" s="32"/>
      <c r="O31" s="32"/>
      <c r="P31" s="18">
        <f>P32+P37</f>
        <v>4000574</v>
      </c>
      <c r="Q31" s="236" t="s">
        <v>62</v>
      </c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8"/>
    </row>
    <row r="32" spans="1:49" ht="52.5" customHeight="1" x14ac:dyDescent="0.3">
      <c r="A32" s="60" t="s">
        <v>90</v>
      </c>
      <c r="B32" s="61" t="s">
        <v>91</v>
      </c>
      <c r="C32" s="62">
        <v>5</v>
      </c>
      <c r="D32" s="39"/>
      <c r="E32" s="39"/>
      <c r="F32" s="62"/>
      <c r="G32" s="51">
        <v>3</v>
      </c>
      <c r="H32" s="62"/>
      <c r="I32" s="62"/>
      <c r="J32" s="62"/>
      <c r="K32" s="62"/>
      <c r="L32" s="62"/>
      <c r="M32" s="39"/>
      <c r="N32" s="62"/>
      <c r="O32" s="37">
        <v>2</v>
      </c>
      <c r="P32" s="63">
        <v>4000574</v>
      </c>
      <c r="Q32" s="236"/>
    </row>
    <row r="33" spans="1:17" ht="24" customHeight="1" x14ac:dyDescent="0.3">
      <c r="A33" s="60" t="s">
        <v>92</v>
      </c>
      <c r="B33" s="61" t="s">
        <v>93</v>
      </c>
      <c r="C33" s="62">
        <v>3</v>
      </c>
      <c r="D33" s="39"/>
      <c r="E33" s="39"/>
      <c r="F33" s="62"/>
      <c r="G33" s="51">
        <v>1</v>
      </c>
      <c r="H33" s="62"/>
      <c r="I33" s="62"/>
      <c r="J33" s="62"/>
      <c r="K33" s="51">
        <v>1</v>
      </c>
      <c r="L33" s="62"/>
      <c r="M33" s="39"/>
      <c r="N33" s="62"/>
      <c r="O33" s="37">
        <v>1</v>
      </c>
      <c r="P33" s="63"/>
      <c r="Q33" s="236"/>
    </row>
    <row r="34" spans="1:17" ht="33" x14ac:dyDescent="0.3">
      <c r="A34" s="60" t="s">
        <v>94</v>
      </c>
      <c r="B34" s="61" t="s">
        <v>95</v>
      </c>
      <c r="C34" s="62">
        <v>12</v>
      </c>
      <c r="D34" s="37">
        <v>1</v>
      </c>
      <c r="E34" s="37">
        <v>1</v>
      </c>
      <c r="F34" s="37">
        <v>1</v>
      </c>
      <c r="G34" s="37">
        <v>1</v>
      </c>
      <c r="H34" s="37">
        <v>1</v>
      </c>
      <c r="I34" s="37">
        <v>1</v>
      </c>
      <c r="J34" s="37">
        <v>1</v>
      </c>
      <c r="K34" s="37">
        <v>1</v>
      </c>
      <c r="L34" s="37">
        <v>1</v>
      </c>
      <c r="M34" s="37">
        <v>1</v>
      </c>
      <c r="N34" s="37">
        <v>1</v>
      </c>
      <c r="O34" s="37">
        <v>1</v>
      </c>
      <c r="P34" s="63"/>
      <c r="Q34" s="236"/>
    </row>
    <row r="35" spans="1:17" ht="33" x14ac:dyDescent="0.3">
      <c r="A35" s="60" t="s">
        <v>96</v>
      </c>
      <c r="B35" s="61" t="s">
        <v>97</v>
      </c>
      <c r="C35" s="62">
        <v>4</v>
      </c>
      <c r="D35" s="39"/>
      <c r="E35" s="39"/>
      <c r="F35" s="51">
        <v>1</v>
      </c>
      <c r="G35" s="62"/>
      <c r="H35" s="62"/>
      <c r="I35" s="51">
        <v>1</v>
      </c>
      <c r="J35" s="62"/>
      <c r="K35" s="62"/>
      <c r="L35" s="51">
        <v>1</v>
      </c>
      <c r="M35" s="39"/>
      <c r="N35" s="62"/>
      <c r="O35" s="37">
        <v>1</v>
      </c>
      <c r="P35" s="63"/>
      <c r="Q35" s="236"/>
    </row>
    <row r="36" spans="1:17" ht="33" x14ac:dyDescent="0.3">
      <c r="A36" s="60" t="s">
        <v>98</v>
      </c>
      <c r="B36" s="61" t="s">
        <v>99</v>
      </c>
      <c r="C36" s="62">
        <v>2</v>
      </c>
      <c r="D36" s="39"/>
      <c r="E36" s="39"/>
      <c r="F36" s="62"/>
      <c r="G36" s="51">
        <v>2</v>
      </c>
      <c r="H36" s="62"/>
      <c r="I36" s="62"/>
      <c r="J36" s="62"/>
      <c r="K36" s="62"/>
      <c r="L36" s="62"/>
      <c r="M36" s="39"/>
      <c r="N36" s="62"/>
      <c r="O36" s="37">
        <v>1</v>
      </c>
      <c r="P36" s="63"/>
      <c r="Q36" s="236"/>
    </row>
    <row r="37" spans="1:17" ht="35.25" customHeight="1" x14ac:dyDescent="0.3">
      <c r="A37" s="60" t="s">
        <v>100</v>
      </c>
      <c r="B37" s="61" t="s">
        <v>101</v>
      </c>
      <c r="C37" s="62">
        <v>1500</v>
      </c>
      <c r="D37" s="64">
        <v>125</v>
      </c>
      <c r="E37" s="64">
        <v>125</v>
      </c>
      <c r="F37" s="64">
        <v>125</v>
      </c>
      <c r="G37" s="64">
        <v>125</v>
      </c>
      <c r="H37" s="64">
        <v>125</v>
      </c>
      <c r="I37" s="64">
        <v>125</v>
      </c>
      <c r="J37" s="64">
        <f t="shared" ref="J37:O37" si="0">1500/12</f>
        <v>125</v>
      </c>
      <c r="K37" s="64">
        <f t="shared" si="0"/>
        <v>125</v>
      </c>
      <c r="L37" s="64">
        <f t="shared" si="0"/>
        <v>125</v>
      </c>
      <c r="M37" s="64">
        <f t="shared" si="0"/>
        <v>125</v>
      </c>
      <c r="N37" s="64">
        <f t="shared" si="0"/>
        <v>125</v>
      </c>
      <c r="O37" s="64">
        <f t="shared" si="0"/>
        <v>125</v>
      </c>
      <c r="P37" s="63"/>
      <c r="Q37" s="236"/>
    </row>
    <row r="38" spans="1:17" ht="57.75" customHeight="1" x14ac:dyDescent="0.3">
      <c r="A38" s="13" t="s">
        <v>102</v>
      </c>
      <c r="B38" s="14" t="s">
        <v>103</v>
      </c>
      <c r="C38" s="65">
        <v>100514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65"/>
      <c r="P38" s="18">
        <v>5874600</v>
      </c>
      <c r="Q38" s="236" t="s">
        <v>104</v>
      </c>
    </row>
    <row r="39" spans="1:17" ht="33" customHeight="1" x14ac:dyDescent="0.3">
      <c r="A39" s="66" t="s">
        <v>105</v>
      </c>
      <c r="B39" s="20" t="s">
        <v>106</v>
      </c>
      <c r="C39" s="67">
        <v>23000</v>
      </c>
      <c r="D39" s="68">
        <v>1916.6666666666667</v>
      </c>
      <c r="E39" s="68">
        <v>1916.6666666666667</v>
      </c>
      <c r="F39" s="68">
        <v>1916.6666666666667</v>
      </c>
      <c r="G39" s="68">
        <v>1916.6666666666667</v>
      </c>
      <c r="H39" s="68">
        <v>1916.6666666666667</v>
      </c>
      <c r="I39" s="68">
        <v>1916.6666666666667</v>
      </c>
      <c r="J39" s="68">
        <v>1916.6666666666667</v>
      </c>
      <c r="K39" s="68">
        <v>1916.6666666666667</v>
      </c>
      <c r="L39" s="68">
        <v>1916.6666666666667</v>
      </c>
      <c r="M39" s="68">
        <v>1916.6666666666667</v>
      </c>
      <c r="N39" s="68">
        <v>1916.6666666666667</v>
      </c>
      <c r="O39" s="68">
        <v>1916.6666666666667</v>
      </c>
      <c r="P39" s="69">
        <f>P40+P41+P42+P43+P44</f>
        <v>6810000</v>
      </c>
      <c r="Q39" s="236"/>
    </row>
    <row r="40" spans="1:17" ht="34.5" customHeight="1" x14ac:dyDescent="0.3">
      <c r="A40" s="70" t="s">
        <v>107</v>
      </c>
      <c r="B40" s="71" t="s">
        <v>108</v>
      </c>
      <c r="C40" s="72">
        <v>85</v>
      </c>
      <c r="D40" s="37">
        <v>6</v>
      </c>
      <c r="E40" s="37">
        <v>6</v>
      </c>
      <c r="F40" s="37">
        <v>6</v>
      </c>
      <c r="G40" s="37">
        <v>6</v>
      </c>
      <c r="H40" s="37">
        <v>6</v>
      </c>
      <c r="I40" s="37">
        <v>6</v>
      </c>
      <c r="J40" s="37">
        <v>6</v>
      </c>
      <c r="K40" s="37">
        <v>6</v>
      </c>
      <c r="L40" s="37">
        <v>6</v>
      </c>
      <c r="M40" s="37">
        <v>6</v>
      </c>
      <c r="N40" s="37">
        <v>6</v>
      </c>
      <c r="O40" s="37">
        <v>6</v>
      </c>
      <c r="P40" s="73">
        <v>2500000</v>
      </c>
      <c r="Q40" s="236"/>
    </row>
    <row r="41" spans="1:17" ht="33" x14ac:dyDescent="0.3">
      <c r="A41" s="74" t="s">
        <v>109</v>
      </c>
      <c r="B41" s="75" t="s">
        <v>110</v>
      </c>
      <c r="C41" s="72">
        <v>25</v>
      </c>
      <c r="D41" s="37">
        <v>1</v>
      </c>
      <c r="E41" s="37">
        <v>2</v>
      </c>
      <c r="F41" s="37">
        <v>2</v>
      </c>
      <c r="G41" s="37">
        <v>2</v>
      </c>
      <c r="H41" s="37">
        <v>2</v>
      </c>
      <c r="I41" s="37">
        <v>2</v>
      </c>
      <c r="J41" s="37">
        <v>2</v>
      </c>
      <c r="K41" s="37">
        <v>2</v>
      </c>
      <c r="L41" s="37">
        <v>2</v>
      </c>
      <c r="M41" s="37">
        <v>2</v>
      </c>
      <c r="N41" s="37">
        <v>2</v>
      </c>
      <c r="O41" s="37">
        <v>1</v>
      </c>
      <c r="P41" s="76">
        <v>700000</v>
      </c>
      <c r="Q41" s="236"/>
    </row>
    <row r="42" spans="1:17" ht="33" x14ac:dyDescent="0.3">
      <c r="A42" s="74" t="s">
        <v>111</v>
      </c>
      <c r="B42" s="75" t="s">
        <v>112</v>
      </c>
      <c r="C42" s="72">
        <v>100000</v>
      </c>
      <c r="D42" s="38"/>
      <c r="E42" s="38"/>
      <c r="F42" s="77">
        <v>100000</v>
      </c>
      <c r="G42" s="38"/>
      <c r="H42" s="38"/>
      <c r="I42" s="38"/>
      <c r="J42" s="38"/>
      <c r="K42" s="38"/>
      <c r="L42" s="38"/>
      <c r="M42" s="38"/>
      <c r="N42" s="38"/>
      <c r="O42" s="38"/>
      <c r="P42" s="76">
        <v>3500000</v>
      </c>
      <c r="Q42" s="236"/>
    </row>
    <row r="43" spans="1:17" x14ac:dyDescent="0.3">
      <c r="A43" s="74" t="s">
        <v>113</v>
      </c>
      <c r="B43" s="75" t="s">
        <v>114</v>
      </c>
      <c r="C43" s="72">
        <v>2</v>
      </c>
      <c r="D43" s="38"/>
      <c r="E43" s="38"/>
      <c r="F43" s="37">
        <v>1</v>
      </c>
      <c r="G43" s="38"/>
      <c r="H43" s="38"/>
      <c r="I43" s="38"/>
      <c r="J43" s="38"/>
      <c r="K43" s="37">
        <v>1</v>
      </c>
      <c r="L43" s="38"/>
      <c r="M43" s="38"/>
      <c r="N43" s="38"/>
      <c r="O43" s="38"/>
      <c r="P43" s="78">
        <v>60000</v>
      </c>
      <c r="Q43" s="236"/>
    </row>
    <row r="44" spans="1:17" ht="49.5" x14ac:dyDescent="0.3">
      <c r="A44" s="74" t="s">
        <v>115</v>
      </c>
      <c r="B44" s="75" t="s">
        <v>116</v>
      </c>
      <c r="C44" s="72">
        <v>4</v>
      </c>
      <c r="D44" s="38"/>
      <c r="E44" s="37">
        <v>1</v>
      </c>
      <c r="F44" s="38"/>
      <c r="G44" s="38"/>
      <c r="H44" s="37">
        <v>1</v>
      </c>
      <c r="I44" s="38"/>
      <c r="J44" s="38"/>
      <c r="K44" s="37">
        <v>1</v>
      </c>
      <c r="L44" s="38"/>
      <c r="M44" s="38"/>
      <c r="N44" s="37">
        <v>1</v>
      </c>
      <c r="O44" s="38"/>
      <c r="P44" s="76">
        <v>50000</v>
      </c>
      <c r="Q44" s="236"/>
    </row>
    <row r="45" spans="1:17" ht="52.5" customHeight="1" x14ac:dyDescent="0.3">
      <c r="A45" s="79" t="s">
        <v>117</v>
      </c>
      <c r="B45" s="80" t="s">
        <v>118</v>
      </c>
      <c r="C45" s="81">
        <v>32000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3">
        <f>SUM(P46:P47)</f>
        <v>2250000</v>
      </c>
      <c r="Q45" s="236"/>
    </row>
    <row r="46" spans="1:17" ht="48" customHeight="1" x14ac:dyDescent="0.3">
      <c r="A46" s="84" t="s">
        <v>119</v>
      </c>
      <c r="B46" s="75" t="s">
        <v>120</v>
      </c>
      <c r="C46" s="72">
        <f>C45/25</f>
        <v>1280</v>
      </c>
      <c r="D46" s="37"/>
      <c r="E46" s="37"/>
      <c r="F46" s="37">
        <v>320</v>
      </c>
      <c r="G46" s="37"/>
      <c r="H46" s="37"/>
      <c r="I46" s="37">
        <v>320</v>
      </c>
      <c r="J46" s="37"/>
      <c r="K46" s="37"/>
      <c r="L46" s="37">
        <v>320</v>
      </c>
      <c r="M46" s="37"/>
      <c r="N46" s="37"/>
      <c r="O46" s="37">
        <v>320</v>
      </c>
      <c r="P46" s="76">
        <v>1350000</v>
      </c>
      <c r="Q46" s="236"/>
    </row>
    <row r="47" spans="1:17" ht="33" x14ac:dyDescent="0.3">
      <c r="A47" s="74" t="s">
        <v>121</v>
      </c>
      <c r="B47" s="75" t="s">
        <v>122</v>
      </c>
      <c r="C47" s="72">
        <v>20000</v>
      </c>
      <c r="D47" s="82"/>
      <c r="E47" s="82"/>
      <c r="F47" s="37">
        <v>1000</v>
      </c>
      <c r="G47" s="82"/>
      <c r="H47" s="82"/>
      <c r="I47" s="82"/>
      <c r="J47" s="82"/>
      <c r="K47" s="37">
        <v>1000</v>
      </c>
      <c r="L47" s="82"/>
      <c r="M47" s="82"/>
      <c r="N47" s="82"/>
      <c r="O47" s="82"/>
      <c r="P47" s="76">
        <v>900000</v>
      </c>
      <c r="Q47" s="236"/>
    </row>
    <row r="48" spans="1:17" ht="55.5" customHeight="1" x14ac:dyDescent="0.3">
      <c r="A48" s="85" t="s">
        <v>123</v>
      </c>
      <c r="B48" s="86" t="s">
        <v>124</v>
      </c>
      <c r="C48" s="87">
        <v>2</v>
      </c>
      <c r="D48" s="82"/>
      <c r="E48" s="82"/>
      <c r="F48" s="37">
        <v>1</v>
      </c>
      <c r="G48" s="82"/>
      <c r="H48" s="82"/>
      <c r="I48" s="82"/>
      <c r="J48" s="82"/>
      <c r="K48" s="82"/>
      <c r="L48" s="82"/>
      <c r="M48" s="82"/>
      <c r="N48" s="82"/>
      <c r="O48" s="37">
        <v>1</v>
      </c>
      <c r="P48" s="73">
        <v>350000</v>
      </c>
      <c r="Q48" s="236"/>
    </row>
    <row r="49" spans="1:48" ht="55.5" customHeight="1" x14ac:dyDescent="0.3">
      <c r="A49" s="88" t="s">
        <v>125</v>
      </c>
      <c r="B49" s="89" t="s">
        <v>126</v>
      </c>
      <c r="C49" s="72">
        <v>1</v>
      </c>
      <c r="D49" s="37">
        <v>1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73">
        <f>P50+P51+P52+P53+P54+P55+P56+P57+P58</f>
        <v>3005000</v>
      </c>
      <c r="Q49" s="90"/>
    </row>
    <row r="50" spans="1:48" ht="35.25" customHeight="1" x14ac:dyDescent="0.3">
      <c r="A50" s="54" t="s">
        <v>127</v>
      </c>
      <c r="B50" s="91" t="s">
        <v>128</v>
      </c>
      <c r="C50" s="87">
        <v>1</v>
      </c>
      <c r="D50" s="82"/>
      <c r="E50" s="82"/>
      <c r="F50" s="82"/>
      <c r="G50" s="82"/>
      <c r="H50" s="82"/>
      <c r="I50" s="37">
        <v>1</v>
      </c>
      <c r="J50" s="82"/>
      <c r="K50" s="82"/>
      <c r="L50" s="82"/>
      <c r="M50" s="82"/>
      <c r="N50" s="82"/>
      <c r="O50" s="82"/>
      <c r="P50" s="76">
        <v>350000</v>
      </c>
      <c r="Q50" s="90"/>
    </row>
    <row r="51" spans="1:48" ht="58.5" customHeight="1" x14ac:dyDescent="0.3">
      <c r="A51" s="54" t="s">
        <v>129</v>
      </c>
      <c r="B51" s="91" t="s">
        <v>128</v>
      </c>
      <c r="C51" s="87">
        <v>1</v>
      </c>
      <c r="D51" s="82"/>
      <c r="E51" s="82"/>
      <c r="F51" s="82"/>
      <c r="G51" s="82"/>
      <c r="H51" s="82"/>
      <c r="I51" s="37">
        <v>1</v>
      </c>
      <c r="J51" s="82"/>
      <c r="K51" s="82"/>
      <c r="L51" s="82"/>
      <c r="M51" s="82"/>
      <c r="N51" s="82"/>
      <c r="O51" s="82"/>
      <c r="P51" s="76">
        <v>350000</v>
      </c>
      <c r="Q51" s="90"/>
    </row>
    <row r="52" spans="1:48" ht="46.5" customHeight="1" x14ac:dyDescent="0.3">
      <c r="A52" s="54" t="s">
        <v>130</v>
      </c>
      <c r="B52" s="91" t="s">
        <v>131</v>
      </c>
      <c r="C52" s="87">
        <v>1</v>
      </c>
      <c r="D52" s="82"/>
      <c r="E52" s="82"/>
      <c r="F52" s="82"/>
      <c r="G52" s="82"/>
      <c r="H52" s="82"/>
      <c r="I52" s="82"/>
      <c r="J52" s="82"/>
      <c r="K52" s="37">
        <v>1</v>
      </c>
      <c r="L52" s="82"/>
      <c r="M52" s="82"/>
      <c r="N52" s="82"/>
      <c r="O52" s="82"/>
      <c r="P52" s="76">
        <v>930000</v>
      </c>
      <c r="Q52" s="90"/>
    </row>
    <row r="53" spans="1:48" ht="34.5" customHeight="1" x14ac:dyDescent="0.3">
      <c r="A53" s="54" t="s">
        <v>132</v>
      </c>
      <c r="B53" s="91" t="s">
        <v>133</v>
      </c>
      <c r="C53" s="87">
        <v>4</v>
      </c>
      <c r="D53" s="82"/>
      <c r="E53" s="82"/>
      <c r="F53" s="82"/>
      <c r="G53" s="82"/>
      <c r="H53" s="82"/>
      <c r="I53" s="37">
        <v>1</v>
      </c>
      <c r="J53" s="37">
        <v>1</v>
      </c>
      <c r="K53" s="37">
        <v>1</v>
      </c>
      <c r="L53" s="37">
        <v>1</v>
      </c>
      <c r="M53" s="82"/>
      <c r="N53" s="82"/>
      <c r="O53" s="82"/>
      <c r="P53" s="76">
        <v>100000</v>
      </c>
      <c r="Q53" s="90"/>
    </row>
    <row r="54" spans="1:48" ht="31.5" customHeight="1" x14ac:dyDescent="0.3">
      <c r="A54" s="92" t="s">
        <v>134</v>
      </c>
      <c r="B54" s="91" t="s">
        <v>135</v>
      </c>
      <c r="C54" s="87">
        <v>1</v>
      </c>
      <c r="D54" s="82"/>
      <c r="E54" s="82"/>
      <c r="F54" s="82"/>
      <c r="G54" s="82"/>
      <c r="H54" s="82"/>
      <c r="I54" s="82"/>
      <c r="J54" s="82"/>
      <c r="K54" s="82"/>
      <c r="L54" s="37">
        <v>1</v>
      </c>
      <c r="M54" s="82"/>
      <c r="N54" s="82"/>
      <c r="O54" s="82"/>
      <c r="P54" s="76">
        <v>350000</v>
      </c>
      <c r="Q54" s="90"/>
    </row>
    <row r="55" spans="1:48" ht="34.5" customHeight="1" x14ac:dyDescent="0.3">
      <c r="A55" s="54" t="s">
        <v>136</v>
      </c>
      <c r="B55" s="91" t="s">
        <v>137</v>
      </c>
      <c r="C55" s="87">
        <v>10</v>
      </c>
      <c r="D55" s="82"/>
      <c r="E55" s="82"/>
      <c r="F55" s="82"/>
      <c r="G55" s="82"/>
      <c r="H55" s="82"/>
      <c r="I55" s="82"/>
      <c r="J55" s="82"/>
      <c r="K55" s="82"/>
      <c r="L55" s="37">
        <v>2</v>
      </c>
      <c r="M55" s="37">
        <v>3</v>
      </c>
      <c r="N55" s="37">
        <v>3</v>
      </c>
      <c r="O55" s="37">
        <v>2</v>
      </c>
      <c r="P55" s="76">
        <v>75000</v>
      </c>
      <c r="Q55" s="90"/>
    </row>
    <row r="56" spans="1:48" ht="34.5" customHeight="1" x14ac:dyDescent="0.3">
      <c r="A56" s="54" t="s">
        <v>138</v>
      </c>
      <c r="B56" s="91" t="s">
        <v>139</v>
      </c>
      <c r="C56" s="87">
        <v>15</v>
      </c>
      <c r="D56" s="82"/>
      <c r="E56" s="82"/>
      <c r="F56" s="82"/>
      <c r="G56" s="82"/>
      <c r="H56" s="82"/>
      <c r="I56" s="37">
        <v>5</v>
      </c>
      <c r="J56" s="82"/>
      <c r="K56" s="37">
        <v>5</v>
      </c>
      <c r="L56" s="82"/>
      <c r="M56" s="37">
        <v>5</v>
      </c>
      <c r="N56" s="93"/>
      <c r="O56" s="93"/>
      <c r="P56" s="76">
        <v>150000</v>
      </c>
      <c r="Q56" s="94"/>
    </row>
    <row r="57" spans="1:48" ht="34.5" customHeight="1" x14ac:dyDescent="0.3">
      <c r="A57" s="95" t="s">
        <v>140</v>
      </c>
      <c r="B57" s="91" t="s">
        <v>141</v>
      </c>
      <c r="C57" s="87">
        <v>15</v>
      </c>
      <c r="D57" s="82"/>
      <c r="E57" s="82"/>
      <c r="F57" s="82"/>
      <c r="G57" s="82"/>
      <c r="H57" s="82"/>
      <c r="I57" s="37">
        <v>5</v>
      </c>
      <c r="J57" s="82"/>
      <c r="K57" s="37">
        <v>5</v>
      </c>
      <c r="L57" s="82"/>
      <c r="M57" s="37">
        <v>5</v>
      </c>
      <c r="N57" s="82"/>
      <c r="O57" s="82"/>
      <c r="P57" s="76">
        <v>150000</v>
      </c>
      <c r="Q57" s="90"/>
    </row>
    <row r="58" spans="1:48" ht="33" customHeight="1" x14ac:dyDescent="0.3">
      <c r="A58" s="54" t="s">
        <v>142</v>
      </c>
      <c r="B58" s="91" t="s">
        <v>143</v>
      </c>
      <c r="C58" s="87">
        <v>1</v>
      </c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37">
        <v>1</v>
      </c>
      <c r="P58" s="76">
        <v>550000</v>
      </c>
      <c r="Q58" s="90"/>
    </row>
    <row r="59" spans="1:48" ht="57" x14ac:dyDescent="0.3">
      <c r="A59" s="13" t="s">
        <v>144</v>
      </c>
      <c r="B59" s="14" t="s">
        <v>145</v>
      </c>
      <c r="C59" s="96">
        <v>3900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18">
        <v>25587045</v>
      </c>
      <c r="Q59" s="236"/>
    </row>
    <row r="60" spans="1:48" s="1" customFormat="1" ht="51.75" customHeight="1" x14ac:dyDescent="0.3">
      <c r="A60" s="88" t="s">
        <v>146</v>
      </c>
      <c r="B60" s="89" t="s">
        <v>147</v>
      </c>
      <c r="C60" s="97">
        <v>700</v>
      </c>
      <c r="D60" s="98"/>
      <c r="E60" s="99"/>
      <c r="F60" s="38"/>
      <c r="G60" s="38"/>
      <c r="H60" s="38"/>
      <c r="I60" s="37">
        <v>400</v>
      </c>
      <c r="J60" s="38"/>
      <c r="K60" s="38"/>
      <c r="L60" s="38"/>
      <c r="M60" s="37">
        <v>300</v>
      </c>
      <c r="N60" s="98"/>
      <c r="O60" s="98"/>
      <c r="P60" s="100">
        <f>P61+P62</f>
        <v>13942000</v>
      </c>
      <c r="Q60" s="236"/>
    </row>
    <row r="61" spans="1:48" s="1" customFormat="1" ht="69" customHeight="1" x14ac:dyDescent="0.3">
      <c r="A61" s="74" t="s">
        <v>148</v>
      </c>
      <c r="B61" s="89" t="s">
        <v>149</v>
      </c>
      <c r="C61" s="97">
        <v>14</v>
      </c>
      <c r="D61" s="98"/>
      <c r="E61" s="99"/>
      <c r="F61" s="38"/>
      <c r="G61" s="38"/>
      <c r="H61" s="38"/>
      <c r="I61" s="37">
        <v>7</v>
      </c>
      <c r="J61" s="38"/>
      <c r="K61" s="38"/>
      <c r="L61" s="38"/>
      <c r="M61" s="37">
        <v>7</v>
      </c>
      <c r="N61" s="98"/>
      <c r="O61" s="98"/>
      <c r="P61" s="78">
        <v>5782000</v>
      </c>
      <c r="Q61" s="236"/>
    </row>
    <row r="62" spans="1:48" s="1" customFormat="1" ht="47.25" customHeight="1" x14ac:dyDescent="0.3">
      <c r="A62" s="74" t="s">
        <v>150</v>
      </c>
      <c r="B62" s="75" t="s">
        <v>151</v>
      </c>
      <c r="C62" s="97">
        <v>350</v>
      </c>
      <c r="D62" s="38"/>
      <c r="E62" s="99"/>
      <c r="F62" s="38"/>
      <c r="G62" s="38"/>
      <c r="H62" s="38"/>
      <c r="I62" s="38"/>
      <c r="J62" s="38"/>
      <c r="K62" s="38"/>
      <c r="L62" s="38"/>
      <c r="M62" s="37">
        <v>350</v>
      </c>
      <c r="N62" s="38"/>
      <c r="O62" s="38"/>
      <c r="P62" s="78">
        <v>8160000</v>
      </c>
      <c r="Q62" s="236"/>
    </row>
    <row r="63" spans="1:48" s="1" customFormat="1" ht="51" customHeight="1" x14ac:dyDescent="0.3">
      <c r="A63" s="101" t="s">
        <v>152</v>
      </c>
      <c r="B63" s="89" t="s">
        <v>153</v>
      </c>
      <c r="C63" s="97">
        <v>3459</v>
      </c>
      <c r="D63" s="37"/>
      <c r="E63" s="37"/>
      <c r="F63" s="37"/>
      <c r="G63" s="37"/>
      <c r="H63" s="37"/>
      <c r="I63" s="37"/>
      <c r="J63" s="37"/>
      <c r="K63" s="37"/>
      <c r="L63" s="37"/>
      <c r="M63" s="37">
        <v>3000</v>
      </c>
      <c r="N63" s="98"/>
      <c r="O63" s="37">
        <v>459</v>
      </c>
      <c r="P63" s="18">
        <v>272716041</v>
      </c>
      <c r="Q63" s="236"/>
    </row>
    <row r="64" spans="1:48" s="3" customFormat="1" ht="33.75" customHeight="1" x14ac:dyDescent="0.2">
      <c r="A64" s="85" t="s">
        <v>154</v>
      </c>
      <c r="B64" s="86" t="s">
        <v>155</v>
      </c>
      <c r="C64" s="102">
        <v>9</v>
      </c>
      <c r="D64" s="103"/>
      <c r="E64" s="87"/>
      <c r="F64" s="87"/>
      <c r="G64" s="87"/>
      <c r="H64" s="87"/>
      <c r="I64" s="56">
        <v>9</v>
      </c>
      <c r="J64" s="87"/>
      <c r="K64" s="87"/>
      <c r="L64" s="87"/>
      <c r="M64" s="87"/>
      <c r="N64" s="103"/>
      <c r="O64" s="103"/>
      <c r="P64" s="104">
        <f>275000*9</f>
        <v>2475000</v>
      </c>
      <c r="Q64" s="236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</row>
    <row r="65" spans="1:48" s="31" customFormat="1" ht="37.5" customHeight="1" x14ac:dyDescent="0.2">
      <c r="A65" s="88" t="s">
        <v>156</v>
      </c>
      <c r="B65" s="89" t="s">
        <v>157</v>
      </c>
      <c r="C65" s="106" t="s">
        <v>158</v>
      </c>
      <c r="D65" s="98"/>
      <c r="E65" s="38"/>
      <c r="F65" s="38"/>
      <c r="G65" s="38"/>
      <c r="H65" s="38"/>
      <c r="I65" s="38"/>
      <c r="J65" s="38"/>
      <c r="K65" s="38"/>
      <c r="L65" s="38"/>
      <c r="M65" s="38"/>
      <c r="N65" s="43"/>
      <c r="O65" s="43"/>
      <c r="P65" s="107">
        <f>7700*274</f>
        <v>2109800</v>
      </c>
      <c r="Q65" s="236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</row>
    <row r="66" spans="1:48" s="31" customFormat="1" ht="28.5" x14ac:dyDescent="0.2">
      <c r="A66" s="88" t="s">
        <v>159</v>
      </c>
      <c r="B66" s="89" t="s">
        <v>160</v>
      </c>
      <c r="C66" s="106">
        <v>1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43"/>
      <c r="O66" s="43"/>
      <c r="P66" s="107">
        <v>1250000</v>
      </c>
      <c r="Q66" s="9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</row>
    <row r="67" spans="1:48" s="31" customFormat="1" ht="41.25" customHeight="1" x14ac:dyDescent="0.2">
      <c r="A67" s="88" t="s">
        <v>161</v>
      </c>
      <c r="B67" s="89" t="s">
        <v>162</v>
      </c>
      <c r="C67" s="108">
        <v>3</v>
      </c>
      <c r="D67" s="38"/>
      <c r="E67" s="38"/>
      <c r="F67" s="37">
        <v>1</v>
      </c>
      <c r="G67" s="38"/>
      <c r="H67" s="38"/>
      <c r="I67" s="38"/>
      <c r="J67" s="37">
        <v>1</v>
      </c>
      <c r="K67" s="38"/>
      <c r="L67" s="38"/>
      <c r="M67" s="37">
        <v>1</v>
      </c>
      <c r="N67" s="38"/>
      <c r="O67" s="43"/>
      <c r="P67" s="107">
        <f>P68+P69</f>
        <v>2638806.2400000002</v>
      </c>
      <c r="Q67" s="9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</row>
    <row r="68" spans="1:48" s="31" customFormat="1" ht="66" x14ac:dyDescent="0.2">
      <c r="A68" s="74" t="s">
        <v>163</v>
      </c>
      <c r="B68" s="75" t="s">
        <v>164</v>
      </c>
      <c r="C68" s="106">
        <v>3</v>
      </c>
      <c r="D68" s="38"/>
      <c r="E68" s="38"/>
      <c r="F68" s="38"/>
      <c r="G68" s="37">
        <v>1</v>
      </c>
      <c r="H68" s="38"/>
      <c r="I68" s="38"/>
      <c r="J68" s="38"/>
      <c r="K68" s="37">
        <v>1</v>
      </c>
      <c r="L68" s="38"/>
      <c r="M68" s="38"/>
      <c r="N68" s="37">
        <v>1</v>
      </c>
      <c r="O68" s="39"/>
      <c r="P68" s="109">
        <v>1050000</v>
      </c>
      <c r="Q68" s="9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</row>
    <row r="69" spans="1:48" s="31" customFormat="1" ht="58.5" customHeight="1" x14ac:dyDescent="0.2">
      <c r="A69" s="74" t="s">
        <v>165</v>
      </c>
      <c r="B69" s="75" t="s">
        <v>166</v>
      </c>
      <c r="C69" s="106">
        <v>2</v>
      </c>
      <c r="D69" s="37">
        <v>2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9"/>
      <c r="P69" s="109">
        <v>1588806.24</v>
      </c>
      <c r="Q69" s="9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</row>
    <row r="70" spans="1:48" ht="51" customHeight="1" x14ac:dyDescent="0.3">
      <c r="A70" s="13" t="s">
        <v>167</v>
      </c>
      <c r="B70" s="14" t="s">
        <v>168</v>
      </c>
      <c r="C70" s="110">
        <v>445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18">
        <v>25233689</v>
      </c>
      <c r="Q70" s="236" t="s">
        <v>169</v>
      </c>
    </row>
    <row r="71" spans="1:48" s="1" customFormat="1" ht="33.75" customHeight="1" x14ac:dyDescent="0.3">
      <c r="A71" s="88" t="s">
        <v>170</v>
      </c>
      <c r="B71" s="89" t="s">
        <v>171</v>
      </c>
      <c r="C71" s="38">
        <v>445</v>
      </c>
      <c r="D71" s="98"/>
      <c r="E71" s="98"/>
      <c r="F71" s="98"/>
      <c r="G71" s="38"/>
      <c r="H71" s="38"/>
      <c r="I71" s="38"/>
      <c r="J71" s="38"/>
      <c r="K71" s="37">
        <v>120</v>
      </c>
      <c r="L71" s="38"/>
      <c r="M71" s="38"/>
      <c r="N71" s="38"/>
      <c r="O71" s="37">
        <v>300</v>
      </c>
      <c r="P71" s="111">
        <v>25233689</v>
      </c>
      <c r="Q71" s="236"/>
    </row>
    <row r="72" spans="1:48" s="31" customFormat="1" ht="49.5" x14ac:dyDescent="0.2">
      <c r="A72" s="88" t="s">
        <v>172</v>
      </c>
      <c r="B72" s="89" t="s">
        <v>173</v>
      </c>
      <c r="C72" s="72" t="s">
        <v>174</v>
      </c>
      <c r="D72" s="98"/>
      <c r="E72" s="98"/>
      <c r="F72" s="98"/>
      <c r="G72" s="38"/>
      <c r="H72" s="39"/>
      <c r="I72" s="38"/>
      <c r="J72" s="38"/>
      <c r="K72" s="38"/>
      <c r="L72" s="39"/>
      <c r="M72" s="38"/>
      <c r="N72" s="38"/>
      <c r="O72" s="38"/>
      <c r="P72" s="111">
        <v>200000</v>
      </c>
      <c r="Q72" s="236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</row>
    <row r="73" spans="1:48" s="113" customFormat="1" ht="39" customHeight="1" x14ac:dyDescent="0.3">
      <c r="A73" s="13" t="s">
        <v>175</v>
      </c>
      <c r="B73" s="14" t="s">
        <v>176</v>
      </c>
      <c r="C73" s="16">
        <v>200</v>
      </c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18">
        <v>1680000</v>
      </c>
      <c r="Q73" s="237" t="s">
        <v>177</v>
      </c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</row>
    <row r="74" spans="1:48" s="113" customFormat="1" ht="36" customHeight="1" x14ac:dyDescent="0.3">
      <c r="A74" s="85" t="s">
        <v>178</v>
      </c>
      <c r="B74" s="86" t="s">
        <v>179</v>
      </c>
      <c r="C74" s="87">
        <v>200</v>
      </c>
      <c r="D74" s="56">
        <v>100</v>
      </c>
      <c r="E74" s="87"/>
      <c r="F74" s="87"/>
      <c r="G74" s="87"/>
      <c r="H74" s="87"/>
      <c r="I74" s="87"/>
      <c r="J74" s="56">
        <v>100</v>
      </c>
      <c r="K74" s="87"/>
      <c r="L74" s="87"/>
      <c r="M74" s="87"/>
      <c r="N74" s="87"/>
      <c r="O74" s="87"/>
      <c r="P74" s="114">
        <v>50000</v>
      </c>
      <c r="Q74" s="237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</row>
    <row r="75" spans="1:48" s="113" customFormat="1" ht="69.75" customHeight="1" x14ac:dyDescent="0.3">
      <c r="A75" s="85" t="s">
        <v>180</v>
      </c>
      <c r="B75" s="86" t="s">
        <v>181</v>
      </c>
      <c r="C75" s="87">
        <v>200</v>
      </c>
      <c r="D75" s="115"/>
      <c r="E75" s="87"/>
      <c r="F75" s="87"/>
      <c r="G75" s="87"/>
      <c r="H75" s="87"/>
      <c r="I75" s="56">
        <v>100</v>
      </c>
      <c r="J75" s="115"/>
      <c r="K75" s="87"/>
      <c r="L75" s="87"/>
      <c r="M75" s="87"/>
      <c r="N75" s="87"/>
      <c r="O75" s="56">
        <v>100</v>
      </c>
      <c r="P75" s="114"/>
      <c r="Q75" s="237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</row>
    <row r="76" spans="1:48" s="113" customFormat="1" ht="33" x14ac:dyDescent="0.3">
      <c r="A76" s="116" t="s">
        <v>182</v>
      </c>
      <c r="B76" s="91" t="s">
        <v>183</v>
      </c>
      <c r="C76" s="87"/>
      <c r="D76" s="115"/>
      <c r="E76" s="87"/>
      <c r="F76" s="87"/>
      <c r="G76" s="87"/>
      <c r="H76" s="87"/>
      <c r="I76" s="56"/>
      <c r="J76" s="115"/>
      <c r="K76" s="87"/>
      <c r="L76" s="87"/>
      <c r="M76" s="87"/>
      <c r="N76" s="87"/>
      <c r="O76" s="56"/>
      <c r="P76" s="117"/>
      <c r="Q76" s="237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</row>
    <row r="77" spans="1:48" ht="33" x14ac:dyDescent="0.3">
      <c r="A77" s="116" t="s">
        <v>184</v>
      </c>
      <c r="B77" s="91" t="s">
        <v>185</v>
      </c>
      <c r="C77" s="87"/>
      <c r="D77" s="115"/>
      <c r="E77" s="87"/>
      <c r="F77" s="87"/>
      <c r="G77" s="87"/>
      <c r="H77" s="87"/>
      <c r="I77" s="56"/>
      <c r="J77" s="115"/>
      <c r="K77" s="87"/>
      <c r="L77" s="87"/>
      <c r="M77" s="87"/>
      <c r="N77" s="87"/>
      <c r="O77" s="56"/>
      <c r="P77" s="117"/>
      <c r="Q77" s="237"/>
    </row>
    <row r="78" spans="1:48" ht="33" x14ac:dyDescent="0.3">
      <c r="A78" s="116" t="s">
        <v>186</v>
      </c>
      <c r="B78" s="91" t="s">
        <v>187</v>
      </c>
      <c r="C78" s="87"/>
      <c r="D78" s="115"/>
      <c r="E78" s="87"/>
      <c r="F78" s="87"/>
      <c r="G78" s="87"/>
      <c r="H78" s="87"/>
      <c r="I78" s="56"/>
      <c r="J78" s="115"/>
      <c r="K78" s="87"/>
      <c r="L78" s="87"/>
      <c r="M78" s="87"/>
      <c r="N78" s="87"/>
      <c r="O78" s="56"/>
      <c r="P78" s="117"/>
      <c r="Q78" s="237"/>
    </row>
    <row r="79" spans="1:48" ht="33" x14ac:dyDescent="0.3">
      <c r="A79" s="116" t="s">
        <v>188</v>
      </c>
      <c r="B79" s="91" t="s">
        <v>189</v>
      </c>
      <c r="C79" s="87"/>
      <c r="D79" s="115"/>
      <c r="E79" s="87"/>
      <c r="F79" s="87"/>
      <c r="G79" s="87"/>
      <c r="H79" s="87"/>
      <c r="I79" s="56"/>
      <c r="J79" s="115"/>
      <c r="K79" s="87"/>
      <c r="L79" s="87"/>
      <c r="M79" s="87"/>
      <c r="N79" s="87"/>
      <c r="O79" s="56"/>
      <c r="P79" s="117"/>
      <c r="Q79" s="237"/>
    </row>
    <row r="80" spans="1:48" ht="33" x14ac:dyDescent="0.3">
      <c r="A80" s="116" t="s">
        <v>190</v>
      </c>
      <c r="B80" s="91" t="s">
        <v>191</v>
      </c>
      <c r="C80" s="87"/>
      <c r="D80" s="115"/>
      <c r="E80" s="87"/>
      <c r="F80" s="87"/>
      <c r="G80" s="87"/>
      <c r="H80" s="87"/>
      <c r="I80" s="56"/>
      <c r="J80" s="115"/>
      <c r="K80" s="87"/>
      <c r="L80" s="87"/>
      <c r="M80" s="87"/>
      <c r="N80" s="87"/>
      <c r="O80" s="56"/>
      <c r="P80" s="117"/>
      <c r="Q80" s="237"/>
    </row>
    <row r="81" spans="1:49" ht="33" x14ac:dyDescent="0.3">
      <c r="A81" s="116" t="s">
        <v>192</v>
      </c>
      <c r="B81" s="91" t="s">
        <v>193</v>
      </c>
      <c r="C81" s="87"/>
      <c r="D81" s="115"/>
      <c r="E81" s="87"/>
      <c r="F81" s="87"/>
      <c r="G81" s="87"/>
      <c r="H81" s="87"/>
      <c r="I81" s="56"/>
      <c r="J81" s="115"/>
      <c r="K81" s="87"/>
      <c r="L81" s="87"/>
      <c r="M81" s="87"/>
      <c r="N81" s="87"/>
      <c r="O81" s="56"/>
      <c r="P81" s="117"/>
      <c r="Q81" s="237"/>
    </row>
    <row r="82" spans="1:49" ht="33" x14ac:dyDescent="0.3">
      <c r="A82" s="116" t="s">
        <v>194</v>
      </c>
      <c r="B82" s="91" t="s">
        <v>195</v>
      </c>
      <c r="C82" s="87"/>
      <c r="D82" s="115"/>
      <c r="E82" s="87"/>
      <c r="F82" s="87"/>
      <c r="G82" s="87"/>
      <c r="H82" s="87"/>
      <c r="I82" s="56"/>
      <c r="J82" s="115"/>
      <c r="K82" s="87"/>
      <c r="L82" s="87"/>
      <c r="M82" s="87"/>
      <c r="N82" s="87"/>
      <c r="O82" s="56"/>
      <c r="P82" s="117"/>
      <c r="Q82" s="237"/>
    </row>
    <row r="83" spans="1:49" s="1" customFormat="1" ht="33" x14ac:dyDescent="0.3">
      <c r="A83" s="118" t="s">
        <v>196</v>
      </c>
      <c r="B83" s="91" t="s">
        <v>197</v>
      </c>
      <c r="C83" s="87">
        <v>4</v>
      </c>
      <c r="D83" s="115"/>
      <c r="E83" s="87"/>
      <c r="F83" s="56">
        <v>2</v>
      </c>
      <c r="G83" s="87"/>
      <c r="H83" s="87"/>
      <c r="I83" s="82"/>
      <c r="J83" s="115"/>
      <c r="K83" s="87"/>
      <c r="L83" s="87"/>
      <c r="M83" s="56">
        <v>2</v>
      </c>
      <c r="N83" s="87"/>
      <c r="O83" s="119"/>
      <c r="P83" s="117">
        <v>100000</v>
      </c>
      <c r="Q83" s="237"/>
      <c r="AW83" s="2"/>
    </row>
    <row r="84" spans="1:49" s="1" customFormat="1" ht="33" x14ac:dyDescent="0.3">
      <c r="A84" s="116" t="s">
        <v>198</v>
      </c>
      <c r="B84" s="91" t="s">
        <v>160</v>
      </c>
      <c r="C84" s="87">
        <v>4</v>
      </c>
      <c r="D84" s="115"/>
      <c r="E84" s="87"/>
      <c r="F84" s="87"/>
      <c r="G84" s="120"/>
      <c r="H84" s="121">
        <v>2</v>
      </c>
      <c r="I84" s="119"/>
      <c r="J84" s="122"/>
      <c r="K84" s="120"/>
      <c r="L84" s="120"/>
      <c r="M84" s="87"/>
      <c r="N84" s="87"/>
      <c r="O84" s="56">
        <v>2</v>
      </c>
      <c r="P84" s="117">
        <v>600000</v>
      </c>
      <c r="Q84" s="237"/>
      <c r="AW84" s="2"/>
    </row>
    <row r="85" spans="1:49" s="1" customFormat="1" ht="34.5" customHeight="1" x14ac:dyDescent="0.3">
      <c r="A85" s="85" t="s">
        <v>199</v>
      </c>
      <c r="B85" s="86" t="s">
        <v>200</v>
      </c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123">
        <f>P86</f>
        <v>1200000</v>
      </c>
      <c r="Q85" s="237"/>
      <c r="AW85" s="2"/>
    </row>
    <row r="86" spans="1:49" s="1" customFormat="1" ht="33" x14ac:dyDescent="0.3">
      <c r="A86" s="116" t="s">
        <v>201</v>
      </c>
      <c r="B86" s="91" t="s">
        <v>202</v>
      </c>
      <c r="C86" s="87">
        <v>5</v>
      </c>
      <c r="D86" s="87"/>
      <c r="E86" s="56">
        <v>2</v>
      </c>
      <c r="F86" s="87"/>
      <c r="G86" s="56">
        <v>2</v>
      </c>
      <c r="H86" s="87"/>
      <c r="I86" s="87"/>
      <c r="J86" s="56">
        <v>2</v>
      </c>
      <c r="K86" s="87"/>
      <c r="L86" s="87"/>
      <c r="M86" s="56">
        <v>1</v>
      </c>
      <c r="N86" s="87"/>
      <c r="O86" s="87"/>
      <c r="P86" s="124">
        <v>1200000</v>
      </c>
      <c r="Q86" s="237"/>
      <c r="AW86" s="2"/>
    </row>
    <row r="87" spans="1:49" s="1" customFormat="1" ht="37.5" customHeight="1" x14ac:dyDescent="0.3">
      <c r="A87" s="85" t="s">
        <v>203</v>
      </c>
      <c r="B87" s="86" t="s">
        <v>204</v>
      </c>
      <c r="C87" s="87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>
        <f>P88+P89</f>
        <v>150000</v>
      </c>
      <c r="Q87" s="237"/>
      <c r="AW87" s="2"/>
    </row>
    <row r="88" spans="1:49" s="1" customFormat="1" ht="33" x14ac:dyDescent="0.3">
      <c r="A88" s="116" t="s">
        <v>205</v>
      </c>
      <c r="B88" s="91" t="s">
        <v>206</v>
      </c>
      <c r="C88" s="87">
        <v>25</v>
      </c>
      <c r="D88" s="115"/>
      <c r="E88" s="87"/>
      <c r="F88" s="56">
        <v>10</v>
      </c>
      <c r="G88" s="87"/>
      <c r="H88" s="87"/>
      <c r="I88" s="56">
        <v>10</v>
      </c>
      <c r="J88" s="115"/>
      <c r="K88" s="87"/>
      <c r="L88" s="87"/>
      <c r="M88" s="87"/>
      <c r="N88" s="87"/>
      <c r="O88" s="56">
        <v>5</v>
      </c>
      <c r="P88" s="117">
        <f>50000</f>
        <v>50000</v>
      </c>
      <c r="Q88" s="237"/>
      <c r="AW88" s="2"/>
    </row>
    <row r="89" spans="1:49" s="1" customFormat="1" ht="49.5" x14ac:dyDescent="0.3">
      <c r="A89" s="116" t="s">
        <v>207</v>
      </c>
      <c r="B89" s="91" t="s">
        <v>208</v>
      </c>
      <c r="C89" s="87">
        <v>200</v>
      </c>
      <c r="D89" s="115"/>
      <c r="E89" s="87"/>
      <c r="F89" s="87"/>
      <c r="G89" s="87"/>
      <c r="H89" s="87"/>
      <c r="I89" s="56">
        <v>100</v>
      </c>
      <c r="J89" s="115"/>
      <c r="K89" s="87"/>
      <c r="L89" s="87"/>
      <c r="M89" s="87"/>
      <c r="N89" s="87"/>
      <c r="O89" s="56">
        <v>100</v>
      </c>
      <c r="P89" s="117">
        <f>100000</f>
        <v>100000</v>
      </c>
      <c r="Q89" s="237"/>
      <c r="AW89" s="2"/>
    </row>
    <row r="90" spans="1:49" s="1" customFormat="1" ht="28.5" x14ac:dyDescent="0.3">
      <c r="A90" s="85" t="s">
        <v>209</v>
      </c>
      <c r="B90" s="86" t="s">
        <v>210</v>
      </c>
      <c r="C90" s="87"/>
      <c r="D90" s="127"/>
      <c r="E90" s="41"/>
      <c r="F90" s="41"/>
      <c r="G90" s="41"/>
      <c r="H90" s="41"/>
      <c r="I90" s="41"/>
      <c r="J90" s="127"/>
      <c r="K90" s="41"/>
      <c r="L90" s="41"/>
      <c r="M90" s="41"/>
      <c r="N90" s="41"/>
      <c r="O90" s="41"/>
      <c r="P90" s="128">
        <f>P91+P92+P93</f>
        <v>75000</v>
      </c>
      <c r="Q90" s="237"/>
      <c r="AW90" s="2"/>
    </row>
    <row r="91" spans="1:49" s="1" customFormat="1" ht="49.5" x14ac:dyDescent="0.3">
      <c r="A91" s="129" t="s">
        <v>211</v>
      </c>
      <c r="B91" s="36" t="s">
        <v>212</v>
      </c>
      <c r="C91" s="87">
        <v>7</v>
      </c>
      <c r="D91" s="115"/>
      <c r="E91" s="56">
        <v>4</v>
      </c>
      <c r="F91" s="87"/>
      <c r="G91" s="87"/>
      <c r="H91" s="87"/>
      <c r="I91" s="56">
        <v>2</v>
      </c>
      <c r="J91" s="115"/>
      <c r="K91" s="87"/>
      <c r="L91" s="56">
        <v>1</v>
      </c>
      <c r="M91" s="87"/>
      <c r="N91" s="87"/>
      <c r="O91" s="87"/>
      <c r="P91" s="117"/>
      <c r="Q91" s="237"/>
      <c r="AW91" s="2"/>
    </row>
    <row r="92" spans="1:49" s="1" customFormat="1" ht="49.5" x14ac:dyDescent="0.3">
      <c r="A92" s="116" t="s">
        <v>213</v>
      </c>
      <c r="B92" s="91" t="s">
        <v>214</v>
      </c>
      <c r="C92" s="87">
        <v>30</v>
      </c>
      <c r="D92" s="56">
        <v>30</v>
      </c>
      <c r="E92" s="87"/>
      <c r="F92" s="87"/>
      <c r="G92" s="87"/>
      <c r="H92" s="87"/>
      <c r="I92" s="87"/>
      <c r="J92" s="115"/>
      <c r="K92" s="87"/>
      <c r="L92" s="87"/>
      <c r="M92" s="87"/>
      <c r="N92" s="87"/>
      <c r="O92" s="87"/>
      <c r="P92" s="117">
        <v>75000</v>
      </c>
      <c r="Q92" s="237"/>
      <c r="AW92" s="2"/>
    </row>
    <row r="93" spans="1:49" s="1" customFormat="1" x14ac:dyDescent="0.3">
      <c r="A93" s="130" t="s">
        <v>215</v>
      </c>
      <c r="B93" s="131" t="s">
        <v>216</v>
      </c>
      <c r="C93" s="132">
        <v>7</v>
      </c>
      <c r="D93" s="56">
        <v>7</v>
      </c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24"/>
      <c r="Q93" s="237"/>
      <c r="AW93" s="2"/>
    </row>
    <row r="94" spans="1:49" s="1" customFormat="1" ht="34.5" customHeight="1" x14ac:dyDescent="0.3">
      <c r="A94" s="85" t="s">
        <v>217</v>
      </c>
      <c r="B94" s="86" t="s">
        <v>99</v>
      </c>
      <c r="C94" s="87">
        <v>1</v>
      </c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56">
        <v>1</v>
      </c>
      <c r="P94" s="128">
        <v>185000</v>
      </c>
      <c r="Q94" s="237"/>
      <c r="AW94" s="2"/>
    </row>
    <row r="95" spans="1:49" s="1" customFormat="1" ht="34.5" customHeight="1" x14ac:dyDescent="0.3">
      <c r="A95" s="85" t="s">
        <v>218</v>
      </c>
      <c r="B95" s="86" t="s">
        <v>219</v>
      </c>
      <c r="C95" s="87">
        <v>2</v>
      </c>
      <c r="D95" s="87"/>
      <c r="E95" s="87"/>
      <c r="F95" s="87"/>
      <c r="G95" s="87"/>
      <c r="H95" s="87"/>
      <c r="I95" s="56">
        <v>1</v>
      </c>
      <c r="J95" s="87"/>
      <c r="K95" s="87"/>
      <c r="L95" s="87"/>
      <c r="M95" s="87"/>
      <c r="N95" s="115"/>
      <c r="O95" s="56">
        <v>1</v>
      </c>
      <c r="P95" s="128">
        <v>70000</v>
      </c>
      <c r="Q95" s="237"/>
      <c r="AW95" s="2"/>
    </row>
    <row r="96" spans="1:49" s="1" customFormat="1" ht="33.75" customHeight="1" x14ac:dyDescent="0.3">
      <c r="A96" s="13" t="s">
        <v>220</v>
      </c>
      <c r="B96" s="14" t="s">
        <v>221</v>
      </c>
      <c r="C96" s="16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18">
        <v>28950000</v>
      </c>
      <c r="Q96" s="236"/>
      <c r="AW96" s="2"/>
    </row>
    <row r="97" spans="1:49" s="1" customFormat="1" ht="45.75" customHeight="1" x14ac:dyDescent="0.3">
      <c r="A97" s="88" t="s">
        <v>222</v>
      </c>
      <c r="B97" s="89" t="s">
        <v>223</v>
      </c>
      <c r="C97" s="38">
        <v>2</v>
      </c>
      <c r="D97" s="37">
        <v>2</v>
      </c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73">
        <v>2271207.88</v>
      </c>
      <c r="Q97" s="236"/>
      <c r="AW97" s="2"/>
    </row>
    <row r="98" spans="1:49" s="1" customFormat="1" ht="42.75" x14ac:dyDescent="0.3">
      <c r="A98" s="133" t="s">
        <v>224</v>
      </c>
      <c r="B98" s="93" t="s">
        <v>225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83">
        <v>650000</v>
      </c>
      <c r="Q98" s="236"/>
      <c r="AW98" s="2"/>
    </row>
    <row r="99" spans="1:49" s="1" customFormat="1" ht="30" x14ac:dyDescent="0.3">
      <c r="A99" s="135" t="s">
        <v>226</v>
      </c>
      <c r="B99" s="93" t="s">
        <v>227</v>
      </c>
      <c r="C99" s="39"/>
      <c r="D99" s="82"/>
      <c r="E99" s="82"/>
      <c r="F99" s="134"/>
      <c r="G99" s="82"/>
      <c r="H99" s="82"/>
      <c r="I99" s="82"/>
      <c r="J99" s="82"/>
      <c r="K99" s="82"/>
      <c r="L99" s="82"/>
      <c r="M99" s="82"/>
      <c r="N99" s="82"/>
      <c r="O99" s="82"/>
      <c r="P99" s="136">
        <f>P100+P101+P102</f>
        <v>2293573</v>
      </c>
      <c r="Q99" s="236"/>
      <c r="AW99" s="2"/>
    </row>
    <row r="100" spans="1:49" s="1" customFormat="1" ht="47.25" customHeight="1" x14ac:dyDescent="0.3">
      <c r="A100" s="130" t="s">
        <v>228</v>
      </c>
      <c r="B100" s="137" t="s">
        <v>229</v>
      </c>
      <c r="C100" s="87" t="s">
        <v>230</v>
      </c>
      <c r="D100" s="82"/>
      <c r="E100" s="82"/>
      <c r="F100" s="119"/>
      <c r="G100" s="37">
        <v>5</v>
      </c>
      <c r="H100" s="82"/>
      <c r="I100" s="82"/>
      <c r="J100" s="82"/>
      <c r="K100" s="82"/>
      <c r="L100" s="82"/>
      <c r="M100" s="82"/>
      <c r="N100" s="82"/>
      <c r="O100" s="82"/>
      <c r="P100" s="138">
        <v>52573</v>
      </c>
      <c r="Q100" s="236"/>
      <c r="AW100" s="2"/>
    </row>
    <row r="101" spans="1:49" s="1" customFormat="1" ht="52.5" customHeight="1" x14ac:dyDescent="0.3">
      <c r="A101" s="130" t="s">
        <v>231</v>
      </c>
      <c r="B101" s="137" t="s">
        <v>229</v>
      </c>
      <c r="C101" s="87" t="s">
        <v>232</v>
      </c>
      <c r="D101" s="82"/>
      <c r="E101" s="82"/>
      <c r="F101" s="139"/>
      <c r="G101" s="37">
        <v>88</v>
      </c>
      <c r="H101" s="82"/>
      <c r="I101" s="82"/>
      <c r="J101" s="82"/>
      <c r="K101" s="82"/>
      <c r="L101" s="82"/>
      <c r="M101" s="82"/>
      <c r="N101" s="82"/>
      <c r="O101" s="82"/>
      <c r="P101" s="138">
        <v>1790000</v>
      </c>
      <c r="Q101" s="236"/>
      <c r="AW101" s="2"/>
    </row>
    <row r="102" spans="1:49" s="1" customFormat="1" ht="49.5" customHeight="1" x14ac:dyDescent="0.3">
      <c r="A102" s="130" t="s">
        <v>233</v>
      </c>
      <c r="B102" s="137" t="s">
        <v>229</v>
      </c>
      <c r="C102" s="87" t="s">
        <v>234</v>
      </c>
      <c r="D102" s="82"/>
      <c r="E102" s="82"/>
      <c r="F102" s="37">
        <v>99</v>
      </c>
      <c r="G102" s="82"/>
      <c r="H102" s="82"/>
      <c r="I102" s="82"/>
      <c r="J102" s="82"/>
      <c r="K102" s="82"/>
      <c r="L102" s="82"/>
      <c r="M102" s="82"/>
      <c r="N102" s="82"/>
      <c r="O102" s="82"/>
      <c r="P102" s="138">
        <f>(5500+9500+5500+11000+9500)*11</f>
        <v>451000</v>
      </c>
      <c r="Q102" s="236"/>
      <c r="AW102" s="2"/>
    </row>
    <row r="103" spans="1:49" s="1" customFormat="1" ht="30" x14ac:dyDescent="0.3">
      <c r="A103" s="135" t="s">
        <v>235</v>
      </c>
      <c r="B103" s="93" t="s">
        <v>236</v>
      </c>
      <c r="C103" s="140"/>
      <c r="D103" s="82"/>
      <c r="E103" s="82"/>
      <c r="F103" s="82"/>
      <c r="G103" s="139"/>
      <c r="H103" s="139"/>
      <c r="I103" s="141"/>
      <c r="J103" s="82"/>
      <c r="K103" s="82"/>
      <c r="L103" s="82"/>
      <c r="M103" s="82"/>
      <c r="N103" s="82"/>
      <c r="O103" s="82"/>
      <c r="P103" s="142">
        <v>4370000</v>
      </c>
      <c r="Q103" s="236"/>
      <c r="AW103" s="2"/>
    </row>
    <row r="104" spans="1:49" s="1" customFormat="1" ht="70.5" customHeight="1" x14ac:dyDescent="0.3">
      <c r="A104" s="118" t="s">
        <v>237</v>
      </c>
      <c r="B104" s="61" t="s">
        <v>238</v>
      </c>
      <c r="C104" s="62">
        <v>48</v>
      </c>
      <c r="D104" s="82"/>
      <c r="E104" s="82"/>
      <c r="F104" s="37">
        <v>48</v>
      </c>
      <c r="G104" s="82"/>
      <c r="H104" s="82"/>
      <c r="I104" s="82"/>
      <c r="J104" s="82"/>
      <c r="K104" s="82"/>
      <c r="L104" s="82"/>
      <c r="M104" s="82"/>
      <c r="N104" s="82"/>
      <c r="O104" s="82"/>
      <c r="P104" s="138">
        <v>2441729</v>
      </c>
      <c r="Q104" s="236"/>
      <c r="AW104" s="2"/>
    </row>
    <row r="105" spans="1:49" s="1" customFormat="1" ht="49.5" x14ac:dyDescent="0.3">
      <c r="A105" s="143" t="s">
        <v>239</v>
      </c>
      <c r="B105" s="61" t="s">
        <v>240</v>
      </c>
      <c r="C105" s="62">
        <v>1</v>
      </c>
      <c r="D105" s="82"/>
      <c r="E105" s="82"/>
      <c r="F105" s="37">
        <v>1</v>
      </c>
      <c r="G105" s="82"/>
      <c r="H105" s="82"/>
      <c r="I105" s="82"/>
      <c r="J105" s="82"/>
      <c r="K105" s="82"/>
      <c r="L105" s="82"/>
      <c r="M105" s="82"/>
      <c r="N105" s="82"/>
      <c r="O105" s="82"/>
      <c r="P105" s="138">
        <v>651873</v>
      </c>
      <c r="Q105" s="236"/>
      <c r="AW105" s="2"/>
    </row>
    <row r="106" spans="1:49" s="1" customFormat="1" x14ac:dyDescent="0.3">
      <c r="A106" s="118" t="s">
        <v>241</v>
      </c>
      <c r="B106" s="61" t="s">
        <v>240</v>
      </c>
      <c r="C106" s="62">
        <v>38</v>
      </c>
      <c r="D106" s="82"/>
      <c r="E106" s="82"/>
      <c r="F106" s="37">
        <v>38</v>
      </c>
      <c r="G106" s="82"/>
      <c r="H106" s="82"/>
      <c r="I106" s="82"/>
      <c r="J106" s="82"/>
      <c r="K106" s="82"/>
      <c r="L106" s="82"/>
      <c r="M106" s="82"/>
      <c r="N106" s="82"/>
      <c r="O106" s="82"/>
      <c r="P106" s="138">
        <f>C106*20000</f>
        <v>760000</v>
      </c>
      <c r="Q106" s="236"/>
      <c r="AW106" s="2"/>
    </row>
    <row r="107" spans="1:49" s="1" customFormat="1" x14ac:dyDescent="0.3">
      <c r="A107" s="118" t="s">
        <v>242</v>
      </c>
      <c r="B107" s="61" t="s">
        <v>243</v>
      </c>
      <c r="C107" s="62">
        <v>45</v>
      </c>
      <c r="D107" s="82"/>
      <c r="E107" s="82"/>
      <c r="F107" s="37">
        <v>45</v>
      </c>
      <c r="G107" s="82"/>
      <c r="H107" s="82"/>
      <c r="I107" s="82"/>
      <c r="J107" s="82"/>
      <c r="K107" s="82"/>
      <c r="L107" s="82"/>
      <c r="M107" s="82"/>
      <c r="N107" s="82"/>
      <c r="O107" s="82"/>
      <c r="P107" s="138">
        <f>20000*45</f>
        <v>900000</v>
      </c>
      <c r="Q107" s="236"/>
      <c r="AW107" s="2"/>
    </row>
    <row r="108" spans="1:49" s="1" customFormat="1" x14ac:dyDescent="0.3">
      <c r="A108" s="118" t="s">
        <v>244</v>
      </c>
      <c r="B108" s="61" t="s">
        <v>245</v>
      </c>
      <c r="C108" s="62">
        <v>50</v>
      </c>
      <c r="D108" s="82"/>
      <c r="E108" s="82"/>
      <c r="F108" s="37">
        <v>50</v>
      </c>
      <c r="G108" s="82"/>
      <c r="H108" s="82"/>
      <c r="I108" s="82"/>
      <c r="J108" s="82"/>
      <c r="K108" s="82"/>
      <c r="L108" s="82"/>
      <c r="M108" s="82"/>
      <c r="N108" s="82"/>
      <c r="O108" s="82"/>
      <c r="P108" s="138">
        <v>250000</v>
      </c>
      <c r="Q108" s="236"/>
      <c r="AW108" s="2"/>
    </row>
    <row r="109" spans="1:49" s="1" customFormat="1" ht="36" customHeight="1" x14ac:dyDescent="0.3">
      <c r="A109" s="133" t="s">
        <v>246</v>
      </c>
      <c r="B109" s="144" t="s">
        <v>247</v>
      </c>
      <c r="C109" s="62">
        <v>50</v>
      </c>
      <c r="D109" s="82"/>
      <c r="E109" s="82"/>
      <c r="F109" s="37">
        <v>50</v>
      </c>
      <c r="G109" s="82"/>
      <c r="H109" s="82"/>
      <c r="I109" s="82"/>
      <c r="J109" s="82"/>
      <c r="K109" s="82"/>
      <c r="L109" s="82"/>
      <c r="M109" s="82"/>
      <c r="N109" s="82"/>
      <c r="O109" s="82"/>
      <c r="P109" s="136">
        <f>C109*8500</f>
        <v>425000</v>
      </c>
      <c r="Q109" s="236"/>
      <c r="AW109" s="2"/>
    </row>
    <row r="110" spans="1:49" s="1" customFormat="1" ht="55.5" customHeight="1" x14ac:dyDescent="0.3">
      <c r="A110" s="135" t="s">
        <v>248</v>
      </c>
      <c r="B110" s="93" t="s">
        <v>249</v>
      </c>
      <c r="C110" s="140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136">
        <f>P111</f>
        <v>393800</v>
      </c>
      <c r="Q110" s="236"/>
      <c r="AW110" s="2"/>
    </row>
    <row r="111" spans="1:49" s="1" customFormat="1" ht="60.75" customHeight="1" x14ac:dyDescent="0.3">
      <c r="A111" s="130" t="s">
        <v>250</v>
      </c>
      <c r="B111" s="137" t="s">
        <v>251</v>
      </c>
      <c r="C111" s="87" t="s">
        <v>252</v>
      </c>
      <c r="D111" s="82"/>
      <c r="E111" s="82"/>
      <c r="F111" s="82"/>
      <c r="G111" s="82"/>
      <c r="H111" s="82"/>
      <c r="I111" s="37">
        <v>55</v>
      </c>
      <c r="J111" s="82"/>
      <c r="K111" s="82"/>
      <c r="L111" s="82"/>
      <c r="M111" s="82"/>
      <c r="N111" s="82"/>
      <c r="O111" s="82"/>
      <c r="P111" s="138">
        <f>35800*11</f>
        <v>393800</v>
      </c>
      <c r="Q111" s="236"/>
      <c r="AW111" s="2"/>
    </row>
    <row r="112" spans="1:49" s="1" customFormat="1" ht="30" customHeight="1" x14ac:dyDescent="0.3">
      <c r="A112" s="135" t="s">
        <v>253</v>
      </c>
      <c r="B112" s="93" t="s">
        <v>254</v>
      </c>
      <c r="C112" s="140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136">
        <v>21288856</v>
      </c>
      <c r="Q112" s="236"/>
      <c r="AW112" s="2"/>
    </row>
    <row r="113" spans="1:49" s="1" customFormat="1" ht="116.25" thickBot="1" x14ac:dyDescent="0.35">
      <c r="A113" s="145" t="s">
        <v>255</v>
      </c>
      <c r="B113" s="146" t="s">
        <v>256</v>
      </c>
      <c r="C113" s="147" t="s">
        <v>257</v>
      </c>
      <c r="D113" s="148"/>
      <c r="E113" s="148"/>
      <c r="F113" s="37">
        <v>4</v>
      </c>
      <c r="G113" s="82"/>
      <c r="H113" s="82"/>
      <c r="I113" s="37">
        <v>3</v>
      </c>
      <c r="J113" s="148"/>
      <c r="K113" s="148"/>
      <c r="L113" s="148"/>
      <c r="M113" s="148"/>
      <c r="N113" s="148"/>
      <c r="O113" s="148"/>
      <c r="P113" s="149">
        <f>(2750000*7)+2500000</f>
        <v>21750000</v>
      </c>
      <c r="Q113" s="150"/>
      <c r="AW113" s="2"/>
    </row>
    <row r="114" spans="1:49" s="1" customFormat="1" ht="26.25" customHeight="1" thickBot="1" x14ac:dyDescent="0.35">
      <c r="A114" s="151"/>
      <c r="B114" s="152"/>
      <c r="C114" s="153"/>
      <c r="D114" s="152"/>
      <c r="E114" s="152"/>
      <c r="F114" s="152"/>
      <c r="G114" s="152"/>
      <c r="H114" s="152"/>
      <c r="I114" s="152"/>
      <c r="J114" s="238" t="s">
        <v>258</v>
      </c>
      <c r="K114" s="239"/>
      <c r="L114" s="239"/>
      <c r="M114" s="239"/>
      <c r="N114" s="239"/>
      <c r="O114" s="240"/>
      <c r="P114" s="154">
        <f>P12+P21+P31+P38+P59+P63+P70+P73+P96+P103</f>
        <v>370252749</v>
      </c>
      <c r="Q114" s="155"/>
      <c r="AW114" s="2"/>
    </row>
    <row r="115" spans="1:49" s="1" customFormat="1" ht="25.5" customHeight="1" thickBot="1" x14ac:dyDescent="0.35">
      <c r="A115" s="156"/>
      <c r="B115" s="157"/>
      <c r="C115" s="158"/>
      <c r="D115" s="159"/>
      <c r="E115" s="159"/>
      <c r="F115" s="159"/>
      <c r="G115" s="159"/>
      <c r="H115" s="159"/>
      <c r="I115" s="159"/>
      <c r="J115" s="238" t="s">
        <v>259</v>
      </c>
      <c r="K115" s="239"/>
      <c r="L115" s="239"/>
      <c r="M115" s="239"/>
      <c r="N115" s="239"/>
      <c r="O115" s="240"/>
      <c r="P115" s="154">
        <f>P192</f>
        <v>112347151</v>
      </c>
      <c r="Q115" s="160"/>
      <c r="AW115" s="2"/>
    </row>
    <row r="116" spans="1:49" s="1" customFormat="1" ht="24" customHeight="1" thickBot="1" x14ac:dyDescent="0.35">
      <c r="A116" s="156"/>
      <c r="B116" s="157"/>
      <c r="C116" s="158"/>
      <c r="D116" s="159"/>
      <c r="E116" s="159"/>
      <c r="F116" s="159"/>
      <c r="G116" s="159"/>
      <c r="H116" s="159"/>
      <c r="I116" s="159"/>
      <c r="J116" s="238" t="s">
        <v>260</v>
      </c>
      <c r="K116" s="239"/>
      <c r="L116" s="239"/>
      <c r="M116" s="239"/>
      <c r="N116" s="239"/>
      <c r="O116" s="239"/>
      <c r="P116" s="161">
        <f>P114+P115</f>
        <v>482599900</v>
      </c>
      <c r="Q116" s="162"/>
      <c r="AW116" s="2"/>
    </row>
    <row r="117" spans="1:49" x14ac:dyDescent="0.3">
      <c r="A117" s="163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5" t="s">
        <v>261</v>
      </c>
      <c r="Q117" s="162"/>
    </row>
    <row r="118" spans="1:49" ht="18" thickBot="1" x14ac:dyDescent="0.35">
      <c r="A118" s="222" t="s">
        <v>262</v>
      </c>
      <c r="B118" s="223"/>
      <c r="C118" s="223"/>
      <c r="D118" s="223"/>
      <c r="E118" s="223"/>
      <c r="F118" s="223"/>
      <c r="G118" s="223"/>
      <c r="H118" s="223"/>
      <c r="I118" s="223"/>
      <c r="J118" s="223"/>
      <c r="K118" s="223"/>
      <c r="L118" s="223"/>
      <c r="M118" s="223"/>
      <c r="N118" s="223"/>
      <c r="O118" s="224"/>
      <c r="P118" s="166">
        <f>P119</f>
        <v>272716041</v>
      </c>
      <c r="Q118" s="162"/>
    </row>
    <row r="119" spans="1:49" ht="18" thickBot="1" x14ac:dyDescent="0.35">
      <c r="A119" s="241" t="s">
        <v>263</v>
      </c>
      <c r="B119" s="242"/>
      <c r="C119" s="242"/>
      <c r="D119" s="242"/>
      <c r="E119" s="242"/>
      <c r="F119" s="242"/>
      <c r="G119" s="242"/>
      <c r="H119" s="242"/>
      <c r="I119" s="242"/>
      <c r="J119" s="242"/>
      <c r="K119" s="242"/>
      <c r="L119" s="242"/>
      <c r="M119" s="242"/>
      <c r="N119" s="242"/>
      <c r="O119" s="242"/>
      <c r="P119" s="167">
        <f>P120+P121+P122</f>
        <v>272716041</v>
      </c>
      <c r="Q119" s="168"/>
    </row>
    <row r="120" spans="1:49" x14ac:dyDescent="0.3">
      <c r="A120" s="234" t="s">
        <v>264</v>
      </c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169">
        <v>2920000</v>
      </c>
      <c r="Q120" s="162"/>
    </row>
    <row r="121" spans="1:49" x14ac:dyDescent="0.3">
      <c r="A121" s="234" t="s">
        <v>265</v>
      </c>
      <c r="B121" s="235"/>
      <c r="C121" s="235"/>
      <c r="D121" s="235"/>
      <c r="E121" s="235"/>
      <c r="F121" s="235"/>
      <c r="G121" s="235"/>
      <c r="H121" s="235"/>
      <c r="I121" s="235"/>
      <c r="J121" s="235"/>
      <c r="K121" s="235"/>
      <c r="L121" s="235"/>
      <c r="M121" s="235"/>
      <c r="N121" s="235"/>
      <c r="O121" s="235"/>
      <c r="P121" s="170">
        <v>350000</v>
      </c>
      <c r="Q121" s="162"/>
    </row>
    <row r="122" spans="1:49" x14ac:dyDescent="0.3">
      <c r="A122" s="171" t="s">
        <v>266</v>
      </c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0">
        <v>269446041</v>
      </c>
      <c r="Q122" s="162"/>
    </row>
    <row r="123" spans="1:49" ht="18" thickBot="1" x14ac:dyDescent="0.35">
      <c r="A123" s="232"/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173"/>
      <c r="Q123" s="162"/>
    </row>
    <row r="124" spans="1:49" ht="18" customHeight="1" thickBot="1" x14ac:dyDescent="0.35">
      <c r="A124" s="219" t="s">
        <v>267</v>
      </c>
      <c r="B124" s="220"/>
      <c r="C124" s="220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1"/>
      <c r="P124" s="167">
        <f>P125+P126</f>
        <v>25587145</v>
      </c>
      <c r="Q124" s="168"/>
    </row>
    <row r="125" spans="1:49" x14ac:dyDescent="0.3">
      <c r="A125" s="217" t="s">
        <v>268</v>
      </c>
      <c r="B125" s="218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169">
        <v>4190000</v>
      </c>
      <c r="Q125" s="162"/>
    </row>
    <row r="126" spans="1:49" x14ac:dyDescent="0.3">
      <c r="A126" s="217" t="s">
        <v>266</v>
      </c>
      <c r="B126" s="218"/>
      <c r="C126" s="218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170">
        <v>21397145</v>
      </c>
      <c r="Q126" s="162"/>
    </row>
    <row r="127" spans="1:49" ht="18" thickBot="1" x14ac:dyDescent="0.35">
      <c r="A127" s="174"/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6"/>
      <c r="Q127" s="162"/>
    </row>
    <row r="128" spans="1:49" ht="18" thickBot="1" x14ac:dyDescent="0.35">
      <c r="A128" s="219" t="s">
        <v>269</v>
      </c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1"/>
      <c r="P128" s="167">
        <f>P134+P136</f>
        <v>24436141</v>
      </c>
      <c r="Q128" s="168"/>
    </row>
    <row r="129" spans="1:49" ht="18" thickBot="1" x14ac:dyDescent="0.35">
      <c r="A129" s="225" t="s">
        <v>270</v>
      </c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177">
        <v>16850400</v>
      </c>
      <c r="Q129" s="162"/>
    </row>
    <row r="130" spans="1:49" s="1" customFormat="1" x14ac:dyDescent="0.3">
      <c r="A130" s="227" t="s">
        <v>271</v>
      </c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170">
        <v>962000</v>
      </c>
      <c r="Q130" s="162"/>
      <c r="AW130" s="2"/>
    </row>
    <row r="131" spans="1:49" s="1" customFormat="1" x14ac:dyDescent="0.3">
      <c r="A131" s="227" t="s">
        <v>272</v>
      </c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170">
        <v>2256171</v>
      </c>
      <c r="Q131" s="162"/>
      <c r="AW131" s="2"/>
    </row>
    <row r="132" spans="1:49" s="1" customFormat="1" x14ac:dyDescent="0.3">
      <c r="A132" s="227" t="s">
        <v>273</v>
      </c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170">
        <v>2355703</v>
      </c>
      <c r="Q132" s="162"/>
      <c r="AW132" s="2"/>
    </row>
    <row r="133" spans="1:49" s="1" customFormat="1" x14ac:dyDescent="0.3">
      <c r="A133" s="227" t="s">
        <v>274</v>
      </c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170">
        <v>331867</v>
      </c>
      <c r="Q133" s="162"/>
      <c r="AW133" s="2"/>
    </row>
    <row r="134" spans="1:49" s="1" customFormat="1" x14ac:dyDescent="0.3">
      <c r="A134" s="229" t="s">
        <v>275</v>
      </c>
      <c r="B134" s="230"/>
      <c r="C134" s="230"/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1"/>
      <c r="P134" s="178">
        <f>SUM(P129:P133)</f>
        <v>22756141</v>
      </c>
      <c r="Q134" s="162"/>
      <c r="AW134" s="2"/>
    </row>
    <row r="135" spans="1:49" s="1" customFormat="1" ht="18" thickBot="1" x14ac:dyDescent="0.35">
      <c r="A135" s="217" t="s">
        <v>276</v>
      </c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179">
        <v>1680000</v>
      </c>
      <c r="Q135" s="162"/>
      <c r="AW135" s="2"/>
    </row>
    <row r="136" spans="1:49" s="1" customFormat="1" ht="18" thickBot="1" x14ac:dyDescent="0.35">
      <c r="A136" s="229" t="s">
        <v>277</v>
      </c>
      <c r="B136" s="230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1"/>
      <c r="P136" s="180">
        <f>P135</f>
        <v>1680000</v>
      </c>
      <c r="Q136" s="162"/>
      <c r="AW136" s="2"/>
    </row>
    <row r="137" spans="1:49" s="1" customFormat="1" ht="17.25" customHeight="1" thickBot="1" x14ac:dyDescent="0.35">
      <c r="A137" s="181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3"/>
      <c r="P137" s="176"/>
      <c r="Q137" s="162"/>
      <c r="AW137" s="2"/>
    </row>
    <row r="138" spans="1:49" s="1" customFormat="1" ht="17.25" customHeight="1" thickBot="1" x14ac:dyDescent="0.35">
      <c r="A138" s="222" t="s">
        <v>278</v>
      </c>
      <c r="B138" s="223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4"/>
      <c r="P138" s="184">
        <f>P144+P148</f>
        <v>29689460</v>
      </c>
      <c r="Q138" s="162"/>
      <c r="AW138" s="2"/>
    </row>
    <row r="139" spans="1:49" s="1" customFormat="1" ht="18" thickBot="1" x14ac:dyDescent="0.35">
      <c r="A139" s="219" t="s">
        <v>279</v>
      </c>
      <c r="B139" s="220"/>
      <c r="C139" s="220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1"/>
      <c r="P139" s="180"/>
      <c r="Q139" s="162"/>
      <c r="AW139" s="2"/>
    </row>
    <row r="140" spans="1:49" s="1" customFormat="1" x14ac:dyDescent="0.3">
      <c r="A140" s="225" t="s">
        <v>270</v>
      </c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169">
        <v>3758000</v>
      </c>
      <c r="Q140" s="162"/>
      <c r="AW140" s="2"/>
    </row>
    <row r="141" spans="1:49" s="1" customFormat="1" x14ac:dyDescent="0.3">
      <c r="A141" s="227" t="s">
        <v>272</v>
      </c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170">
        <v>319731</v>
      </c>
      <c r="Q141" s="162"/>
      <c r="AW141" s="2"/>
    </row>
    <row r="142" spans="1:49" s="1" customFormat="1" x14ac:dyDescent="0.3">
      <c r="A142" s="227" t="s">
        <v>273</v>
      </c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170">
        <v>320182</v>
      </c>
      <c r="Q142" s="162"/>
      <c r="AW142" s="2"/>
    </row>
    <row r="143" spans="1:49" s="1" customFormat="1" ht="18" thickBot="1" x14ac:dyDescent="0.35">
      <c r="A143" s="227" t="s">
        <v>274</v>
      </c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173">
        <v>57858</v>
      </c>
      <c r="Q143" s="162"/>
      <c r="AW143" s="2"/>
    </row>
    <row r="144" spans="1:49" s="1" customFormat="1" ht="18" thickBot="1" x14ac:dyDescent="0.35">
      <c r="A144" s="229" t="s">
        <v>275</v>
      </c>
      <c r="B144" s="230"/>
      <c r="C144" s="230"/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O144" s="231"/>
      <c r="P144" s="185">
        <f>P140+P141+P142+P143</f>
        <v>4455771</v>
      </c>
      <c r="Q144" s="162"/>
      <c r="AW144" s="2"/>
    </row>
    <row r="145" spans="1:49" s="1" customFormat="1" x14ac:dyDescent="0.3">
      <c r="A145" s="217" t="s">
        <v>268</v>
      </c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169">
        <v>5300000</v>
      </c>
      <c r="Q145" s="162"/>
      <c r="AW145" s="2"/>
    </row>
    <row r="146" spans="1:49" s="1" customFormat="1" x14ac:dyDescent="0.3">
      <c r="A146" s="217" t="s">
        <v>276</v>
      </c>
      <c r="B146" s="218"/>
      <c r="C146" s="218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170">
        <v>40000</v>
      </c>
      <c r="Q146" s="162"/>
      <c r="AW146" s="2"/>
    </row>
    <row r="147" spans="1:49" s="1" customFormat="1" ht="18" thickBot="1" x14ac:dyDescent="0.35">
      <c r="A147" s="217" t="s">
        <v>280</v>
      </c>
      <c r="B147" s="218"/>
      <c r="C147" s="218"/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173">
        <v>19893689</v>
      </c>
      <c r="Q147" s="162"/>
      <c r="AW147" s="2"/>
    </row>
    <row r="148" spans="1:49" s="1" customFormat="1" ht="18" thickBot="1" x14ac:dyDescent="0.35">
      <c r="A148" s="229" t="s">
        <v>277</v>
      </c>
      <c r="B148" s="230"/>
      <c r="C148" s="230"/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1"/>
      <c r="P148" s="185">
        <f>P145+P146+P147</f>
        <v>25233689</v>
      </c>
      <c r="Q148" s="162"/>
      <c r="AW148" s="2"/>
    </row>
    <row r="149" spans="1:49" s="1" customFormat="1" ht="18" thickBot="1" x14ac:dyDescent="0.35">
      <c r="A149" s="186"/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8"/>
      <c r="Q149" s="189"/>
      <c r="AW149" s="2"/>
    </row>
    <row r="150" spans="1:49" s="1" customFormat="1" ht="18" customHeight="1" thickBot="1" x14ac:dyDescent="0.35">
      <c r="A150" s="222" t="s">
        <v>281</v>
      </c>
      <c r="B150" s="223"/>
      <c r="C150" s="223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4"/>
      <c r="P150" s="184">
        <f>P151</f>
        <v>74460648</v>
      </c>
      <c r="Q150" s="189"/>
      <c r="AW150" s="2"/>
    </row>
    <row r="151" spans="1:49" s="1" customFormat="1" ht="18" thickBot="1" x14ac:dyDescent="0.35">
      <c r="A151" s="219" t="s">
        <v>282</v>
      </c>
      <c r="B151" s="220"/>
      <c r="C151" s="220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1"/>
      <c r="P151" s="167">
        <f>P160+P162</f>
        <v>74460648</v>
      </c>
      <c r="Q151" s="190"/>
      <c r="AW151" s="2"/>
    </row>
    <row r="152" spans="1:49" s="1" customFormat="1" ht="18" thickBot="1" x14ac:dyDescent="0.35">
      <c r="A152" s="225" t="s">
        <v>270</v>
      </c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177">
        <v>17088400</v>
      </c>
      <c r="Q152" s="189"/>
      <c r="AW152" s="2"/>
    </row>
    <row r="153" spans="1:49" s="1" customFormat="1" x14ac:dyDescent="0.3">
      <c r="A153" s="225" t="s">
        <v>283</v>
      </c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169">
        <v>33277895</v>
      </c>
      <c r="Q153" s="189"/>
      <c r="AW153" s="2"/>
    </row>
    <row r="154" spans="1:49" s="1" customFormat="1" x14ac:dyDescent="0.3">
      <c r="A154" s="225" t="s">
        <v>284</v>
      </c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169">
        <v>7034200</v>
      </c>
      <c r="Q154" s="189"/>
      <c r="AW154" s="2"/>
    </row>
    <row r="155" spans="1:49" s="1" customFormat="1" x14ac:dyDescent="0.3">
      <c r="A155" s="227" t="s">
        <v>285</v>
      </c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170">
        <v>7034200</v>
      </c>
      <c r="Q155" s="189"/>
      <c r="AW155" s="2"/>
    </row>
    <row r="156" spans="1:49" s="1" customFormat="1" x14ac:dyDescent="0.3">
      <c r="A156" s="227" t="s">
        <v>286</v>
      </c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170"/>
      <c r="Q156" s="189"/>
      <c r="AW156" s="2"/>
    </row>
    <row r="157" spans="1:49" s="1" customFormat="1" x14ac:dyDescent="0.3">
      <c r="A157" s="227" t="s">
        <v>272</v>
      </c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170">
        <v>2407537</v>
      </c>
      <c r="Q157" s="189"/>
      <c r="AW157" s="2"/>
    </row>
    <row r="158" spans="1:49" s="1" customFormat="1" x14ac:dyDescent="0.3">
      <c r="A158" s="227" t="s">
        <v>273</v>
      </c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170">
        <v>2416976</v>
      </c>
      <c r="Q158" s="189"/>
      <c r="AW158" s="2"/>
    </row>
    <row r="159" spans="1:49" s="1" customFormat="1" ht="18" thickBot="1" x14ac:dyDescent="0.35">
      <c r="A159" s="227" t="s">
        <v>274</v>
      </c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170">
        <v>376840</v>
      </c>
      <c r="Q159" s="189"/>
      <c r="AW159" s="2"/>
    </row>
    <row r="160" spans="1:49" s="1" customFormat="1" ht="18" thickBot="1" x14ac:dyDescent="0.35">
      <c r="A160" s="229" t="s">
        <v>275</v>
      </c>
      <c r="B160" s="230"/>
      <c r="C160" s="230"/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1"/>
      <c r="P160" s="191">
        <f>SUM(P152:P159)</f>
        <v>69636048</v>
      </c>
      <c r="Q160" s="189"/>
      <c r="AW160" s="2"/>
    </row>
    <row r="161" spans="1:49" s="1" customFormat="1" ht="18" thickBot="1" x14ac:dyDescent="0.35">
      <c r="A161" s="217" t="s">
        <v>268</v>
      </c>
      <c r="B161" s="218"/>
      <c r="C161" s="218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169">
        <v>4824600</v>
      </c>
      <c r="Q161" s="189"/>
      <c r="AW161" s="2"/>
    </row>
    <row r="162" spans="1:49" ht="18" thickBot="1" x14ac:dyDescent="0.35">
      <c r="A162" s="217"/>
      <c r="B162" s="218"/>
      <c r="C162" s="218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191">
        <f>P161</f>
        <v>4824600</v>
      </c>
      <c r="Q162" s="189"/>
    </row>
    <row r="163" spans="1:49" ht="17.25" customHeight="1" thickBot="1" x14ac:dyDescent="0.35">
      <c r="A163" s="186"/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92"/>
      <c r="Q163" s="189"/>
    </row>
    <row r="164" spans="1:49" ht="17.25" customHeight="1" thickBot="1" x14ac:dyDescent="0.35">
      <c r="A164" s="219" t="s">
        <v>287</v>
      </c>
      <c r="B164" s="220"/>
      <c r="C164" s="220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1"/>
      <c r="P164" s="167">
        <f>P165+P166</f>
        <v>1050000</v>
      </c>
      <c r="Q164" s="190"/>
    </row>
    <row r="165" spans="1:49" x14ac:dyDescent="0.3">
      <c r="A165" s="217" t="s">
        <v>268</v>
      </c>
      <c r="B165" s="218"/>
      <c r="C165" s="218"/>
      <c r="D165" s="218"/>
      <c r="E165" s="218"/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169">
        <v>875000</v>
      </c>
      <c r="Q165" s="189"/>
    </row>
    <row r="166" spans="1:49" x14ac:dyDescent="0.3">
      <c r="A166" s="217" t="s">
        <v>276</v>
      </c>
      <c r="B166" s="218"/>
      <c r="C166" s="218"/>
      <c r="D166" s="218"/>
      <c r="E166" s="218"/>
      <c r="F166" s="218"/>
      <c r="G166" s="218"/>
      <c r="H166" s="218"/>
      <c r="I166" s="218"/>
      <c r="J166" s="218"/>
      <c r="K166" s="218"/>
      <c r="L166" s="218"/>
      <c r="M166" s="218"/>
      <c r="N166" s="218"/>
      <c r="O166" s="218"/>
      <c r="P166" s="170">
        <v>175000</v>
      </c>
      <c r="Q166" s="189"/>
    </row>
    <row r="167" spans="1:49" ht="18" thickBot="1" x14ac:dyDescent="0.35">
      <c r="A167" s="229" t="s">
        <v>277</v>
      </c>
      <c r="B167" s="230"/>
      <c r="C167" s="230"/>
      <c r="D167" s="230"/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1"/>
      <c r="P167" s="193"/>
      <c r="Q167" s="189"/>
    </row>
    <row r="168" spans="1:49" ht="18" customHeight="1" thickBot="1" x14ac:dyDescent="0.35">
      <c r="A168" s="219" t="s">
        <v>288</v>
      </c>
      <c r="B168" s="220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1"/>
      <c r="P168" s="167">
        <f>P169+P170</f>
        <v>28950000</v>
      </c>
      <c r="Q168" s="190"/>
    </row>
    <row r="169" spans="1:49" x14ac:dyDescent="0.3">
      <c r="A169" s="217" t="s">
        <v>268</v>
      </c>
      <c r="B169" s="218"/>
      <c r="C169" s="218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169">
        <v>250000</v>
      </c>
      <c r="Q169" s="189"/>
    </row>
    <row r="170" spans="1:49" ht="18" thickBot="1" x14ac:dyDescent="0.35">
      <c r="A170" s="217" t="s">
        <v>289</v>
      </c>
      <c r="B170" s="218"/>
      <c r="C170" s="218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170">
        <v>28700000</v>
      </c>
      <c r="Q170" s="189"/>
    </row>
    <row r="171" spans="1:49" ht="18" customHeight="1" thickBot="1" x14ac:dyDescent="0.35">
      <c r="A171" s="219" t="s">
        <v>290</v>
      </c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1"/>
      <c r="P171" s="167">
        <f>P172+P173+P174</f>
        <v>4370000</v>
      </c>
      <c r="Q171" s="190"/>
    </row>
    <row r="172" spans="1:49" x14ac:dyDescent="0.3">
      <c r="A172" s="217" t="s">
        <v>268</v>
      </c>
      <c r="B172" s="218"/>
      <c r="C172" s="218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169">
        <v>1035000</v>
      </c>
      <c r="Q172" s="189"/>
    </row>
    <row r="173" spans="1:49" x14ac:dyDescent="0.3">
      <c r="A173" s="217" t="s">
        <v>276</v>
      </c>
      <c r="B173" s="218"/>
      <c r="C173" s="218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170">
        <v>1035000</v>
      </c>
      <c r="Q173" s="189"/>
    </row>
    <row r="174" spans="1:49" ht="18" thickBot="1" x14ac:dyDescent="0.35">
      <c r="A174" s="217" t="s">
        <v>289</v>
      </c>
      <c r="B174" s="218"/>
      <c r="C174" s="218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170">
        <v>2300000</v>
      </c>
      <c r="Q174" s="189"/>
    </row>
    <row r="175" spans="1:49" ht="18" customHeight="1" thickBot="1" x14ac:dyDescent="0.35">
      <c r="A175" s="219" t="s">
        <v>291</v>
      </c>
      <c r="B175" s="220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1"/>
      <c r="P175" s="167">
        <f>P176+P177</f>
        <v>1840800</v>
      </c>
      <c r="Q175" s="190"/>
    </row>
    <row r="176" spans="1:49" x14ac:dyDescent="0.3">
      <c r="A176" s="217" t="s">
        <v>268</v>
      </c>
      <c r="B176" s="218"/>
      <c r="C176" s="218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169">
        <v>1565800</v>
      </c>
      <c r="Q176" s="189"/>
    </row>
    <row r="177" spans="1:17" x14ac:dyDescent="0.3">
      <c r="A177" s="217" t="s">
        <v>276</v>
      </c>
      <c r="B177" s="218"/>
      <c r="C177" s="218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170">
        <v>275000</v>
      </c>
      <c r="Q177" s="189"/>
    </row>
    <row r="178" spans="1:17" ht="18" customHeight="1" thickBot="1" x14ac:dyDescent="0.35">
      <c r="A178" s="156"/>
      <c r="B178" s="159"/>
      <c r="C178" s="194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95"/>
      <c r="Q178" s="189"/>
    </row>
    <row r="179" spans="1:17" ht="18" customHeight="1" thickBot="1" x14ac:dyDescent="0.35">
      <c r="A179" s="222" t="s">
        <v>292</v>
      </c>
      <c r="B179" s="223"/>
      <c r="C179" s="223"/>
      <c r="D179" s="223"/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4"/>
      <c r="P179" s="184">
        <f>P180</f>
        <v>22384290</v>
      </c>
      <c r="Q179" s="189"/>
    </row>
    <row r="180" spans="1:17" ht="18" customHeight="1" thickBot="1" x14ac:dyDescent="0.35">
      <c r="A180" s="219" t="s">
        <v>293</v>
      </c>
      <c r="B180" s="220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1"/>
      <c r="P180" s="167">
        <f>P181+P187+P189</f>
        <v>22384290</v>
      </c>
      <c r="Q180" s="190"/>
    </row>
    <row r="181" spans="1:17" ht="18" customHeight="1" thickBot="1" x14ac:dyDescent="0.35">
      <c r="A181" s="174"/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91">
        <f>P182+P183+P184+P185+P186</f>
        <v>15499191</v>
      </c>
      <c r="Q181" s="189"/>
    </row>
    <row r="182" spans="1:17" ht="18" customHeight="1" x14ac:dyDescent="0.3">
      <c r="A182" s="225" t="s">
        <v>270</v>
      </c>
      <c r="B182" s="226"/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196">
        <v>1029600</v>
      </c>
      <c r="Q182" s="189"/>
    </row>
    <row r="183" spans="1:17" ht="18" customHeight="1" x14ac:dyDescent="0.3">
      <c r="A183" s="225" t="s">
        <v>283</v>
      </c>
      <c r="B183" s="226"/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197">
        <v>12406105</v>
      </c>
      <c r="Q183" s="189"/>
    </row>
    <row r="184" spans="1:17" ht="18" customHeight="1" x14ac:dyDescent="0.3">
      <c r="A184" s="227" t="s">
        <v>272</v>
      </c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197">
        <v>1001258</v>
      </c>
      <c r="Q184" s="189"/>
    </row>
    <row r="185" spans="1:17" ht="18" customHeight="1" x14ac:dyDescent="0.3">
      <c r="A185" s="227" t="s">
        <v>273</v>
      </c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196">
        <v>900280</v>
      </c>
      <c r="Q185" s="189"/>
    </row>
    <row r="186" spans="1:17" ht="18" customHeight="1" thickBot="1" x14ac:dyDescent="0.35">
      <c r="A186" s="227" t="s">
        <v>274</v>
      </c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197">
        <v>161948</v>
      </c>
      <c r="Q186" s="189"/>
    </row>
    <row r="187" spans="1:17" ht="18" thickBot="1" x14ac:dyDescent="0.35">
      <c r="A187" s="198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1">
        <f>P188</f>
        <v>4000574</v>
      </c>
      <c r="Q187" s="189"/>
    </row>
    <row r="188" spans="1:17" ht="18" thickBot="1" x14ac:dyDescent="0.35">
      <c r="A188" s="217" t="s">
        <v>268</v>
      </c>
      <c r="B188" s="218"/>
      <c r="C188" s="218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169">
        <v>4000574</v>
      </c>
      <c r="Q188" s="189"/>
    </row>
    <row r="189" spans="1:17" ht="18" thickBot="1" x14ac:dyDescent="0.35">
      <c r="A189" s="217" t="s">
        <v>294</v>
      </c>
      <c r="B189" s="218"/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191">
        <v>2884525</v>
      </c>
      <c r="Q189" s="189"/>
    </row>
    <row r="190" spans="1:17" ht="18" thickBot="1" x14ac:dyDescent="0.35">
      <c r="A190" s="156"/>
      <c r="B190" s="159"/>
      <c r="C190" s="194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95"/>
      <c r="Q190" s="189"/>
    </row>
    <row r="191" spans="1:17" ht="21.75" customHeight="1" thickBot="1" x14ac:dyDescent="0.35">
      <c r="A191" s="215" t="s">
        <v>295</v>
      </c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00"/>
      <c r="Q191" s="189"/>
    </row>
    <row r="192" spans="1:17" ht="18" customHeight="1" thickBot="1" x14ac:dyDescent="0.35">
      <c r="A192" s="209" t="s">
        <v>296</v>
      </c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167">
        <f>P134+P144+P160+P181</f>
        <v>112347151</v>
      </c>
      <c r="Q192" s="189"/>
    </row>
    <row r="193" spans="1:17" ht="21.75" customHeight="1" x14ac:dyDescent="0.3">
      <c r="A193" s="209" t="s">
        <v>264</v>
      </c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01">
        <f>P120+P125+P145+P161+P165+P169+P172+P176+P188</f>
        <v>24960974</v>
      </c>
      <c r="Q193" s="189"/>
    </row>
    <row r="194" spans="1:17" ht="20.25" customHeight="1" x14ac:dyDescent="0.3">
      <c r="A194" s="209" t="s">
        <v>265</v>
      </c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02">
        <f>P121+P135+P146+P166+P173+P177</f>
        <v>3555000</v>
      </c>
      <c r="Q194" s="189"/>
    </row>
    <row r="195" spans="1:17" ht="21" customHeight="1" x14ac:dyDescent="0.3">
      <c r="A195" s="209" t="s">
        <v>266</v>
      </c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02">
        <v>307852350</v>
      </c>
      <c r="Q195" s="203"/>
    </row>
    <row r="196" spans="1:17" ht="16.5" customHeight="1" x14ac:dyDescent="0.3">
      <c r="A196" s="209" t="s">
        <v>297</v>
      </c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02">
        <f>P170+P174</f>
        <v>31000000</v>
      </c>
      <c r="Q196" s="189"/>
    </row>
    <row r="197" spans="1:17" ht="16.5" customHeight="1" thickBot="1" x14ac:dyDescent="0.35">
      <c r="A197" s="209" t="s">
        <v>294</v>
      </c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04">
        <v>2884525</v>
      </c>
      <c r="Q197" s="189"/>
    </row>
    <row r="198" spans="1:17" ht="21.75" customHeight="1" thickBot="1" x14ac:dyDescent="0.35">
      <c r="A198" s="211" t="s">
        <v>298</v>
      </c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167">
        <f>P193+P194+P195+P196+P197</f>
        <v>370252849</v>
      </c>
      <c r="Q198" s="203"/>
    </row>
    <row r="199" spans="1:17" ht="18" thickBot="1" x14ac:dyDescent="0.35">
      <c r="A199" s="213" t="s">
        <v>299</v>
      </c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05">
        <f>P192+P198</f>
        <v>482600000</v>
      </c>
      <c r="Q199" s="206"/>
    </row>
  </sheetData>
  <mergeCells count="99">
    <mergeCell ref="A7:Q7"/>
    <mergeCell ref="A1:Q1"/>
    <mergeCell ref="A2:Q2"/>
    <mergeCell ref="A3:Q3"/>
    <mergeCell ref="A4:Q4"/>
    <mergeCell ref="A6:Q6"/>
    <mergeCell ref="Q31:Q37"/>
    <mergeCell ref="A10:A11"/>
    <mergeCell ref="B10:B11"/>
    <mergeCell ref="C10:C11"/>
    <mergeCell ref="D10:F10"/>
    <mergeCell ref="G10:I10"/>
    <mergeCell ref="J10:L10"/>
    <mergeCell ref="M10:O10"/>
    <mergeCell ref="P10:Q10"/>
    <mergeCell ref="Q12:Q13"/>
    <mergeCell ref="Q14:Q20"/>
    <mergeCell ref="Q21:Q30"/>
    <mergeCell ref="A121:O121"/>
    <mergeCell ref="Q38:Q48"/>
    <mergeCell ref="Q59:Q65"/>
    <mergeCell ref="Q70:Q72"/>
    <mergeCell ref="Q73:Q95"/>
    <mergeCell ref="Q96:Q112"/>
    <mergeCell ref="J114:O114"/>
    <mergeCell ref="J115:O115"/>
    <mergeCell ref="J116:O116"/>
    <mergeCell ref="A118:O118"/>
    <mergeCell ref="A119:O119"/>
    <mergeCell ref="A120:O120"/>
    <mergeCell ref="A135:O135"/>
    <mergeCell ref="A123:O123"/>
    <mergeCell ref="A124:O124"/>
    <mergeCell ref="A125:O125"/>
    <mergeCell ref="A126:O126"/>
    <mergeCell ref="A128:O128"/>
    <mergeCell ref="A129:O129"/>
    <mergeCell ref="A130:O130"/>
    <mergeCell ref="A131:O131"/>
    <mergeCell ref="A132:O132"/>
    <mergeCell ref="A133:O133"/>
    <mergeCell ref="A134:O134"/>
    <mergeCell ref="A148:O148"/>
    <mergeCell ref="A136:O136"/>
    <mergeCell ref="A138:O138"/>
    <mergeCell ref="A139:O139"/>
    <mergeCell ref="A140:O140"/>
    <mergeCell ref="A141:O141"/>
    <mergeCell ref="A142:O142"/>
    <mergeCell ref="A143:O143"/>
    <mergeCell ref="A144:O144"/>
    <mergeCell ref="A145:O145"/>
    <mergeCell ref="A146:O146"/>
    <mergeCell ref="A147:O147"/>
    <mergeCell ref="A161:O161"/>
    <mergeCell ref="A150:O150"/>
    <mergeCell ref="A151:O151"/>
    <mergeCell ref="A152:O152"/>
    <mergeCell ref="A153:O153"/>
    <mergeCell ref="A154:O154"/>
    <mergeCell ref="A155:O155"/>
    <mergeCell ref="A156:O156"/>
    <mergeCell ref="A157:O157"/>
    <mergeCell ref="A158:O158"/>
    <mergeCell ref="A159:O159"/>
    <mergeCell ref="A160:O160"/>
    <mergeCell ref="A174:O174"/>
    <mergeCell ref="A162:O162"/>
    <mergeCell ref="A164:O164"/>
    <mergeCell ref="A165:O165"/>
    <mergeCell ref="A166:O166"/>
    <mergeCell ref="A167:O167"/>
    <mergeCell ref="A168:O168"/>
    <mergeCell ref="A169:O169"/>
    <mergeCell ref="A170:O170"/>
    <mergeCell ref="A171:O171"/>
    <mergeCell ref="A172:O172"/>
    <mergeCell ref="A173:O173"/>
    <mergeCell ref="A189:O189"/>
    <mergeCell ref="A175:O175"/>
    <mergeCell ref="A176:O176"/>
    <mergeCell ref="A177:O177"/>
    <mergeCell ref="A179:O179"/>
    <mergeCell ref="A180:O180"/>
    <mergeCell ref="A182:O182"/>
    <mergeCell ref="A183:O183"/>
    <mergeCell ref="A184:O184"/>
    <mergeCell ref="A185:O185"/>
    <mergeCell ref="A186:O186"/>
    <mergeCell ref="A188:O188"/>
    <mergeCell ref="A197:O197"/>
    <mergeCell ref="A198:O198"/>
    <mergeCell ref="A199:O199"/>
    <mergeCell ref="A191:O191"/>
    <mergeCell ref="A192:O192"/>
    <mergeCell ref="A193:O193"/>
    <mergeCell ref="A194:O194"/>
    <mergeCell ref="A195:O195"/>
    <mergeCell ref="A196:O196"/>
  </mergeCells>
  <pageMargins left="0.17" right="0.17" top="0.75" bottom="0.75" header="0.3" footer="0.3"/>
  <pageSetup paperSize="5" scale="6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POA-DGE-2024</vt:lpstr>
      <vt:lpstr>'POA-DGE-2024'!Área_de_impresión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2024-02-23T15:13:14Z</cp:lastPrinted>
  <dcterms:created xsi:type="dcterms:W3CDTF">2024-02-23T14:21:52Z</dcterms:created>
  <dcterms:modified xsi:type="dcterms:W3CDTF">2024-02-23T15:41:27Z</dcterms:modified>
</cp:coreProperties>
</file>